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ohn_webb\Desktop\"/>
    </mc:Choice>
  </mc:AlternateContent>
  <xr:revisionPtr revIDLastSave="0" documentId="13_ncr:1_{3CB736A2-7FFA-4DFF-96D4-714738A13FA7}" xr6:coauthVersionLast="47" xr6:coauthVersionMax="47" xr10:uidLastSave="{00000000-0000-0000-0000-000000000000}"/>
  <bookViews>
    <workbookView xWindow="28680" yWindow="-120" windowWidth="29040" windowHeight="15840" xr2:uid="{AD4B196D-55E7-48E1-A042-8207D1D6B5D9}"/>
  </bookViews>
  <sheets>
    <sheet name="Prioritization Detail" sheetId="4" r:id="rId1"/>
    <sheet name="WORD Table Prioritization" sheetId="8" r:id="rId2"/>
  </sheets>
  <definedNames>
    <definedName name="_xlnm._FilterDatabase" localSheetId="0" hidden="1">'Prioritization Detail'!$A$1:$T$72</definedName>
    <definedName name="_xlnm._FilterDatabase" localSheetId="1" hidden="1">'WORD Table Prioritization'!$A$1:$F$72</definedName>
    <definedName name="_xlnm.Print_Area" localSheetId="0">'Prioritization Detail'!$A$2:$T$72</definedName>
    <definedName name="_xlnm.Print_Area" localSheetId="1">'WORD Table Prioritization'!$A$2:$F$72</definedName>
    <definedName name="_xlnm.Print_Titles" localSheetId="0">'Prioritization Detail'!$1:$1</definedName>
    <definedName name="_xlnm.Print_Titles" localSheetId="1">'WORD Table Prioritization'!$1:$1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2" i="8" l="1"/>
  <c r="D72" i="8"/>
  <c r="C72" i="8"/>
  <c r="B72" i="8"/>
  <c r="E71" i="8"/>
  <c r="D71" i="8"/>
  <c r="C71" i="8"/>
  <c r="B71" i="8"/>
  <c r="E70" i="8"/>
  <c r="D70" i="8"/>
  <c r="C70" i="8"/>
  <c r="B70" i="8"/>
  <c r="E69" i="8"/>
  <c r="D69" i="8"/>
  <c r="C69" i="8"/>
  <c r="B69" i="8"/>
  <c r="E68" i="8"/>
  <c r="D68" i="8"/>
  <c r="C68" i="8"/>
  <c r="B68" i="8"/>
  <c r="E67" i="8"/>
  <c r="D67" i="8"/>
  <c r="C67" i="8"/>
  <c r="B67" i="8"/>
  <c r="E66" i="8"/>
  <c r="D66" i="8"/>
  <c r="C66" i="8"/>
  <c r="B66" i="8"/>
  <c r="E65" i="8"/>
  <c r="D65" i="8"/>
  <c r="C65" i="8"/>
  <c r="B65" i="8"/>
  <c r="E64" i="8"/>
  <c r="D64" i="8"/>
  <c r="C64" i="8"/>
  <c r="B64" i="8"/>
  <c r="E63" i="8"/>
  <c r="D63" i="8"/>
  <c r="C63" i="8"/>
  <c r="B63" i="8"/>
  <c r="E62" i="8"/>
  <c r="D62" i="8"/>
  <c r="C62" i="8"/>
  <c r="B62" i="8"/>
  <c r="E61" i="8"/>
  <c r="D61" i="8"/>
  <c r="C61" i="8"/>
  <c r="B61" i="8"/>
  <c r="E60" i="8"/>
  <c r="D60" i="8"/>
  <c r="C60" i="8"/>
  <c r="B60" i="8"/>
  <c r="E59" i="8"/>
  <c r="D59" i="8"/>
  <c r="C59" i="8"/>
  <c r="B59" i="8"/>
  <c r="E58" i="8"/>
  <c r="D58" i="8"/>
  <c r="C58" i="8"/>
  <c r="B58" i="8"/>
  <c r="E57" i="8"/>
  <c r="D57" i="8"/>
  <c r="C57" i="8"/>
  <c r="B57" i="8"/>
  <c r="E56" i="8"/>
  <c r="D56" i="8"/>
  <c r="C56" i="8"/>
  <c r="B56" i="8"/>
  <c r="E55" i="8"/>
  <c r="D55" i="8"/>
  <c r="C55" i="8"/>
  <c r="B55" i="8"/>
  <c r="E54" i="8"/>
  <c r="D54" i="8"/>
  <c r="C54" i="8"/>
  <c r="B54" i="8"/>
  <c r="E53" i="8"/>
  <c r="D53" i="8"/>
  <c r="C53" i="8"/>
  <c r="B53" i="8"/>
  <c r="E52" i="8"/>
  <c r="D52" i="8"/>
  <c r="C52" i="8"/>
  <c r="B52" i="8"/>
  <c r="E51" i="8"/>
  <c r="D51" i="8"/>
  <c r="C51" i="8"/>
  <c r="B51" i="8"/>
  <c r="E50" i="8"/>
  <c r="D50" i="8"/>
  <c r="C50" i="8"/>
  <c r="B50" i="8"/>
  <c r="E49" i="8"/>
  <c r="D49" i="8"/>
  <c r="C49" i="8"/>
  <c r="B49" i="8"/>
  <c r="E48" i="8"/>
  <c r="D48" i="8"/>
  <c r="C48" i="8"/>
  <c r="B48" i="8"/>
  <c r="E47" i="8"/>
  <c r="D47" i="8"/>
  <c r="C47" i="8"/>
  <c r="B47" i="8"/>
  <c r="E46" i="8"/>
  <c r="D46" i="8"/>
  <c r="C46" i="8"/>
  <c r="B46" i="8"/>
  <c r="E45" i="8"/>
  <c r="D45" i="8"/>
  <c r="C45" i="8"/>
  <c r="B45" i="8"/>
  <c r="E44" i="8"/>
  <c r="D44" i="8"/>
  <c r="C44" i="8"/>
  <c r="B44" i="8"/>
  <c r="E43" i="8"/>
  <c r="D43" i="8"/>
  <c r="C43" i="8"/>
  <c r="B43" i="8"/>
  <c r="E42" i="8"/>
  <c r="D42" i="8"/>
  <c r="C42" i="8"/>
  <c r="B42" i="8"/>
  <c r="E41" i="8"/>
  <c r="D41" i="8"/>
  <c r="C41" i="8"/>
  <c r="B41" i="8"/>
  <c r="E40" i="8"/>
  <c r="D40" i="8"/>
  <c r="C40" i="8"/>
  <c r="B40" i="8"/>
  <c r="E39" i="8"/>
  <c r="D39" i="8"/>
  <c r="C39" i="8"/>
  <c r="B39" i="8"/>
  <c r="E38" i="8"/>
  <c r="D38" i="8"/>
  <c r="C38" i="8"/>
  <c r="B38" i="8"/>
  <c r="E37" i="8"/>
  <c r="D37" i="8"/>
  <c r="C37" i="8"/>
  <c r="B37" i="8"/>
  <c r="E36" i="8"/>
  <c r="D36" i="8"/>
  <c r="C36" i="8"/>
  <c r="B36" i="8"/>
  <c r="E35" i="8"/>
  <c r="D35" i="8"/>
  <c r="C35" i="8"/>
  <c r="B35" i="8"/>
  <c r="E34" i="8"/>
  <c r="D34" i="8"/>
  <c r="C34" i="8"/>
  <c r="B34" i="8"/>
  <c r="E33" i="8"/>
  <c r="D33" i="8"/>
  <c r="C33" i="8"/>
  <c r="B33" i="8"/>
  <c r="E32" i="8"/>
  <c r="D32" i="8"/>
  <c r="C32" i="8"/>
  <c r="B32" i="8"/>
  <c r="E31" i="8"/>
  <c r="D31" i="8"/>
  <c r="C31" i="8"/>
  <c r="B31" i="8"/>
  <c r="E30" i="8"/>
  <c r="D30" i="8"/>
  <c r="C30" i="8"/>
  <c r="B30" i="8"/>
  <c r="E29" i="8"/>
  <c r="D29" i="8"/>
  <c r="C29" i="8"/>
  <c r="B29" i="8"/>
  <c r="E28" i="8"/>
  <c r="D28" i="8"/>
  <c r="C28" i="8"/>
  <c r="B28" i="8"/>
  <c r="E27" i="8"/>
  <c r="D27" i="8"/>
  <c r="C27" i="8"/>
  <c r="B27" i="8"/>
  <c r="E26" i="8"/>
  <c r="D26" i="8"/>
  <c r="C26" i="8"/>
  <c r="B26" i="8"/>
  <c r="E25" i="8"/>
  <c r="D25" i="8"/>
  <c r="C25" i="8"/>
  <c r="B25" i="8"/>
  <c r="E24" i="8"/>
  <c r="D24" i="8"/>
  <c r="C24" i="8"/>
  <c r="B24" i="8"/>
  <c r="E23" i="8"/>
  <c r="D23" i="8"/>
  <c r="C23" i="8"/>
  <c r="B23" i="8"/>
  <c r="D22" i="8"/>
  <c r="C22" i="8"/>
  <c r="B22" i="8"/>
  <c r="E21" i="8"/>
  <c r="D21" i="8"/>
  <c r="C21" i="8"/>
  <c r="B21" i="8"/>
  <c r="E20" i="8"/>
  <c r="D20" i="8"/>
  <c r="C20" i="8"/>
  <c r="B20" i="8"/>
  <c r="E19" i="8"/>
  <c r="D19" i="8"/>
  <c r="C19" i="8"/>
  <c r="B19" i="8"/>
  <c r="E18" i="8"/>
  <c r="D18" i="8"/>
  <c r="C18" i="8"/>
  <c r="B18" i="8"/>
  <c r="E17" i="8"/>
  <c r="D17" i="8"/>
  <c r="C17" i="8"/>
  <c r="B17" i="8"/>
  <c r="E16" i="8"/>
  <c r="D16" i="8"/>
  <c r="C16" i="8"/>
  <c r="B16" i="8"/>
  <c r="E15" i="8"/>
  <c r="D15" i="8"/>
  <c r="C15" i="8"/>
  <c r="B15" i="8"/>
  <c r="E14" i="8"/>
  <c r="D14" i="8"/>
  <c r="C14" i="8"/>
  <c r="B14" i="8"/>
  <c r="E13" i="8"/>
  <c r="D13" i="8"/>
  <c r="C13" i="8"/>
  <c r="B13" i="8"/>
  <c r="E12" i="8"/>
  <c r="D12" i="8"/>
  <c r="C12" i="8"/>
  <c r="B12" i="8"/>
  <c r="E11" i="8"/>
  <c r="D11" i="8"/>
  <c r="C11" i="8"/>
  <c r="B11" i="8"/>
  <c r="E10" i="8"/>
  <c r="D10" i="8"/>
  <c r="C10" i="8"/>
  <c r="B10" i="8"/>
  <c r="E9" i="8"/>
  <c r="D9" i="8"/>
  <c r="C9" i="8"/>
  <c r="B9" i="8"/>
  <c r="E8" i="8"/>
  <c r="D8" i="8"/>
  <c r="C8" i="8"/>
  <c r="B8" i="8"/>
  <c r="E7" i="8"/>
  <c r="D7" i="8"/>
  <c r="C7" i="8"/>
  <c r="B7" i="8"/>
  <c r="E6" i="8"/>
  <c r="D6" i="8"/>
  <c r="C6" i="8"/>
  <c r="B6" i="8"/>
  <c r="D5" i="8"/>
  <c r="C5" i="8"/>
  <c r="B5" i="8"/>
  <c r="E4" i="8"/>
  <c r="D4" i="8"/>
  <c r="C4" i="8"/>
  <c r="B4" i="8"/>
  <c r="E3" i="8"/>
  <c r="D3" i="8"/>
  <c r="C3" i="8"/>
  <c r="B3" i="8"/>
  <c r="B2" i="8"/>
  <c r="C2" i="8"/>
  <c r="D2" i="8"/>
  <c r="E2" i="8"/>
  <c r="F2" i="8"/>
  <c r="T3" i="4"/>
  <c r="T4" i="4" s="1"/>
  <c r="T5" i="4" s="1"/>
  <c r="T6" i="4" s="1"/>
  <c r="T7" i="4" s="1"/>
  <c r="T8" i="4" s="1"/>
  <c r="T9" i="4" s="1"/>
  <c r="T10" i="4" s="1"/>
  <c r="T11" i="4" s="1"/>
  <c r="T12" i="4" s="1"/>
  <c r="T13" i="4" s="1"/>
  <c r="T14" i="4" s="1"/>
  <c r="T15" i="4" s="1"/>
  <c r="T16" i="4" s="1"/>
  <c r="T17" i="4" s="1"/>
  <c r="T18" i="4" s="1"/>
  <c r="T19" i="4" s="1"/>
  <c r="T20" i="4" s="1"/>
  <c r="T21" i="4" s="1"/>
  <c r="T22" i="4" s="1"/>
  <c r="T23" i="4" s="1"/>
  <c r="T24" i="4" s="1"/>
  <c r="T25" i="4" s="1"/>
  <c r="T26" i="4" s="1"/>
  <c r="T27" i="4" s="1"/>
  <c r="T28" i="4" s="1"/>
  <c r="T29" i="4" s="1"/>
  <c r="T30" i="4" s="1"/>
  <c r="T31" i="4" s="1"/>
  <c r="T32" i="4" s="1"/>
  <c r="T33" i="4" s="1"/>
  <c r="T34" i="4" s="1"/>
  <c r="T35" i="4" s="1"/>
  <c r="T36" i="4" s="1"/>
  <c r="T37" i="4" s="1"/>
  <c r="T38" i="4" s="1"/>
  <c r="T39" i="4" s="1"/>
  <c r="T40" i="4" s="1"/>
  <c r="T41" i="4" s="1"/>
  <c r="T42" i="4" s="1"/>
  <c r="T43" i="4" s="1"/>
  <c r="T44" i="4" s="1"/>
  <c r="T45" i="4" s="1"/>
  <c r="T46" i="4" s="1"/>
  <c r="T47" i="4" s="1"/>
  <c r="T48" i="4" s="1"/>
  <c r="T49" i="4" s="1"/>
  <c r="T50" i="4" s="1"/>
  <c r="T51" i="4" s="1"/>
  <c r="T52" i="4" s="1"/>
  <c r="T53" i="4" s="1"/>
  <c r="T54" i="4" s="1"/>
  <c r="T55" i="4" s="1"/>
  <c r="T56" i="4" s="1"/>
  <c r="T57" i="4" s="1"/>
  <c r="T58" i="4" s="1"/>
  <c r="T59" i="4" s="1"/>
  <c r="T60" i="4" s="1"/>
  <c r="T61" i="4" s="1"/>
  <c r="T62" i="4" s="1"/>
  <c r="T63" i="4" s="1"/>
  <c r="T64" i="4" s="1"/>
  <c r="T65" i="4" s="1"/>
  <c r="T66" i="4" s="1"/>
  <c r="T67" i="4" s="1"/>
  <c r="T68" i="4" s="1"/>
  <c r="T69" i="4" s="1"/>
  <c r="T70" i="4" s="1"/>
  <c r="T71" i="4" s="1"/>
  <c r="T72" i="4" s="1"/>
  <c r="F72" i="8" s="1"/>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S4" i="4"/>
  <c r="S3" i="4"/>
  <c r="S2" i="4"/>
  <c r="P13" i="4"/>
  <c r="P19" i="4"/>
  <c r="P55" i="4"/>
  <c r="P52" i="4"/>
  <c r="P9" i="4"/>
  <c r="P2" i="4"/>
  <c r="P50" i="4"/>
  <c r="P31" i="4"/>
  <c r="P51" i="4"/>
  <c r="P6" i="4"/>
  <c r="P59" i="4"/>
  <c r="P24" i="4"/>
  <c r="P57" i="4"/>
  <c r="P56" i="4"/>
  <c r="P63" i="4"/>
  <c r="P39" i="4"/>
  <c r="P60" i="4"/>
  <c r="P44" i="4"/>
  <c r="P4" i="4"/>
  <c r="P25" i="4"/>
  <c r="P66" i="4"/>
  <c r="P18" i="4"/>
  <c r="P62" i="4"/>
  <c r="P47" i="4"/>
  <c r="P41" i="4"/>
  <c r="P17" i="4"/>
  <c r="P21" i="4"/>
  <c r="P37" i="4"/>
  <c r="P61" i="4"/>
  <c r="P29" i="4"/>
  <c r="P34" i="4"/>
  <c r="P46" i="4"/>
  <c r="P28" i="4"/>
  <c r="P65" i="4"/>
  <c r="P54" i="4"/>
  <c r="P3" i="4"/>
  <c r="P42" i="4"/>
  <c r="P20" i="4"/>
  <c r="P45" i="4"/>
  <c r="P36" i="4"/>
  <c r="P5" i="4"/>
  <c r="P11" i="4"/>
  <c r="P58" i="4"/>
  <c r="P15" i="4"/>
  <c r="P33" i="4"/>
  <c r="P8" i="4"/>
  <c r="P23" i="4"/>
  <c r="P49" i="4"/>
  <c r="P64" i="4"/>
  <c r="P38" i="4"/>
  <c r="P35" i="4"/>
  <c r="P32" i="4"/>
  <c r="P12" i="4"/>
  <c r="P22" i="4"/>
  <c r="P53" i="4"/>
  <c r="P16" i="4"/>
  <c r="P10" i="4"/>
  <c r="P48" i="4"/>
  <c r="P30" i="4"/>
  <c r="P40" i="4"/>
  <c r="P43" i="4"/>
  <c r="P7" i="4"/>
  <c r="P14" i="4"/>
  <c r="F13" i="8" l="1"/>
  <c r="F6" i="8"/>
  <c r="F10" i="8"/>
  <c r="F14" i="8"/>
  <c r="F18" i="8"/>
  <c r="F22" i="8"/>
  <c r="F26" i="8"/>
  <c r="F30" i="8"/>
  <c r="F34" i="8"/>
  <c r="F38" i="8"/>
  <c r="F42" i="8"/>
  <c r="F46" i="8"/>
  <c r="F50" i="8"/>
  <c r="F54" i="8"/>
  <c r="F58" i="8"/>
  <c r="F62" i="8"/>
  <c r="F66" i="8"/>
  <c r="F70" i="8"/>
  <c r="F21" i="8"/>
  <c r="F65" i="8"/>
  <c r="F17" i="8"/>
  <c r="F41" i="8"/>
  <c r="F61" i="8"/>
  <c r="F3" i="8"/>
  <c r="F7" i="8"/>
  <c r="F11" i="8"/>
  <c r="F15" i="8"/>
  <c r="F19" i="8"/>
  <c r="F23" i="8"/>
  <c r="F27" i="8"/>
  <c r="F31" i="8"/>
  <c r="F35" i="8"/>
  <c r="F39" i="8"/>
  <c r="F43" i="8"/>
  <c r="F47" i="8"/>
  <c r="F51" i="8"/>
  <c r="F55" i="8"/>
  <c r="F59" i="8"/>
  <c r="F63" i="8"/>
  <c r="F67" i="8"/>
  <c r="F71" i="8"/>
  <c r="F33" i="8"/>
  <c r="F57" i="8"/>
  <c r="F25" i="8"/>
  <c r="F53" i="8"/>
  <c r="F9" i="8"/>
  <c r="F37" i="8"/>
  <c r="F45" i="8"/>
  <c r="F69" i="8"/>
  <c r="F5" i="8"/>
  <c r="F29" i="8"/>
  <c r="F49" i="8"/>
  <c r="F4" i="8"/>
  <c r="F8" i="8"/>
  <c r="F12" i="8"/>
  <c r="F16" i="8"/>
  <c r="F20" i="8"/>
  <c r="F24" i="8"/>
  <c r="F28" i="8"/>
  <c r="F32" i="8"/>
  <c r="F36" i="8"/>
  <c r="F40" i="8"/>
  <c r="F44" i="8"/>
  <c r="F48" i="8"/>
  <c r="F52" i="8"/>
  <c r="F56" i="8"/>
  <c r="F60" i="8"/>
  <c r="F64" i="8"/>
  <c r="F68" i="8"/>
</calcChain>
</file>

<file path=xl/sharedStrings.xml><?xml version="1.0" encoding="utf-8"?>
<sst xmlns="http://schemas.openxmlformats.org/spreadsheetml/2006/main" count="809" uniqueCount="348">
  <si>
    <t>Municipal</t>
  </si>
  <si>
    <t>HIGH</t>
  </si>
  <si>
    <t>FLOOD CONTROL</t>
  </si>
  <si>
    <t>Kentucky Department of Parks</t>
  </si>
  <si>
    <t>State</t>
  </si>
  <si>
    <t>RECREATION</t>
  </si>
  <si>
    <t>00020</t>
  </si>
  <si>
    <t>MARION COUNTY SPORTSMANS DAM</t>
  </si>
  <si>
    <t>Marion</t>
  </si>
  <si>
    <t>KY Dept of Fish &amp; Wildlife Resources (KDFWR)</t>
  </si>
  <si>
    <t>Poor</t>
  </si>
  <si>
    <t>Hydraulic,Maintenance</t>
  </si>
  <si>
    <t>Seepage, at the center toe of the dam, noted in the 2021 Certificate of Inspection appears to be progressing. The wet area previously observed is larger and continues to carry the orange-colored soil mixed with water; evidence that the flow is seepage and not surface runoff. Trees are encroaching along the left and right abutments as noted in the 2020 inspections. Concrete inlet channel, approximately 25 feet long, blocked by a dilapidated wooden foot bridge, as noted during previous inspections. Clear debris build up in the spillway channel. Draw down operator needs to be maintained and operated regularly. Locate drawdown outlet and clear away all overgrowth from outlet. The dam remains hydraulically deficient and is currently being evaluated for inclusion in the State Owned Dam Repair Program for rehabilitation.</t>
  </si>
  <si>
    <t>00026</t>
  </si>
  <si>
    <t>RICE LAKE DAM</t>
  </si>
  <si>
    <t>Lincoln</t>
  </si>
  <si>
    <t>City of Stanford</t>
  </si>
  <si>
    <t>Unsatisfactory</t>
  </si>
  <si>
    <t>Maintenance,Structural</t>
  </si>
  <si>
    <t>WATER SUPPLY</t>
  </si>
  <si>
    <t>Madison</t>
  </si>
  <si>
    <t>Structural</t>
  </si>
  <si>
    <t>OTHER</t>
  </si>
  <si>
    <t>Private</t>
  </si>
  <si>
    <t>00032</t>
  </si>
  <si>
    <t>BOLTZ LAKE DAM</t>
  </si>
  <si>
    <t>Grant</t>
  </si>
  <si>
    <t>Hydraulic,Maintenance,Structural</t>
  </si>
  <si>
    <t>00036</t>
  </si>
  <si>
    <t>KINCAID CREEK DAM</t>
  </si>
  <si>
    <t>Pendleton</t>
  </si>
  <si>
    <t>00040</t>
  </si>
  <si>
    <t>GUIST CREEK LAKE DAM</t>
  </si>
  <si>
    <t>Shelby</t>
  </si>
  <si>
    <t>The maintenance issues and structural deficiencies noted during the inspection must corrected. _x000D_
¿	The grass cover is moderate and bare areas remain along the dam surface.  _x000D_
¿	Burrowing animals continue to impact the dam.  _x000D_
¿	Saplings and vegetation continue to grow in the drain outlets, slab joints and cracks in the auxiliary spillway chute, the weir of the auxiliary spillway, along the right side of the auxiliary spillway channel, within the rip-rap on the upstream slope at pool elevation, along the chain link fence at the right end of the dam, and in the concrete drainage gutter on the right end of the dam._x000D_
¿	Logs and debris must be removed from the upstream slope and principal spillway intake. _x000D_
¿	Armor the to prevent continued erosion. _x000D_
¿	The erosion around the concrete gutter on the crest and upstream slope, around the foundation of the riser bridge on the upstream slope and near the right end of the fence where a gulley has formed must be addressed. _x000D_
¿	The concrete gutter at the right end of the dam remains separated from the vertical wall._x000D_
¿	The cracks in the slabs and slab joints in the auxiliary spillway remain unattended. There is still no access at the right side of the auxiliary spillway._x000D_
¿	Investigate the cause of the formed mounds on the upstream slope. Fill and compact the holes following determination of the cause. _x000D_
¿	The minimum hydraulic requirement set forth in 401 KAR 4:030 Section 3 for high hazard dams in Shelby County is to safely pass or store the runoff from 28.0 inches of rainfall in 6 hours. The dam will pass or store the runoff from 14.3 inches of rainfall in 6 hours and is considered to be hydraulically deficient.</t>
  </si>
  <si>
    <t>00041</t>
  </si>
  <si>
    <t>CAMPBELL COUNTY LAKE DAM</t>
  </si>
  <si>
    <t>Campbell</t>
  </si>
  <si>
    <t>Campbell Co Fiscal Court</t>
  </si>
  <si>
    <t>County</t>
  </si>
  <si>
    <t>Letcher</t>
  </si>
  <si>
    <t>00048</t>
  </si>
  <si>
    <t>Taylor Fork Lake Dam</t>
  </si>
  <si>
    <t>Madison Co Fiscal Court</t>
  </si>
  <si>
    <t>This dam is hydraulically deficient and must be upgraded to meet the requirements set forth in 401 KAR 4:030 section 3 for high hazard dams. The drawdown system should be inspected and operated. Repair and reseed bare areas and erosion gullies on the abutments of the downstream slopes. Repair and reseed bare areas and erosion gullies on the abutments of the downstream slopes. The animal burrows must be filled, compacted and reseeded.</t>
  </si>
  <si>
    <t>00051</t>
  </si>
  <si>
    <t>CORINTH LAKE DAM</t>
  </si>
  <si>
    <t>Kentucky Transportation Cabinet (KYTC)</t>
  </si>
  <si>
    <t>00052</t>
  </si>
  <si>
    <t>BEAVER LAKE DAM</t>
  </si>
  <si>
    <t>Anderson</t>
  </si>
  <si>
    <t>The dam has been assessed as poor due to the condition of the foundation drains and the principal spillway outlet structure. This condition has existed over several inspection cycles. The inability for the drains to function may cause damage and seepage. Continued erosion around the spillway outlet will cause separation between the pipe and head wall. A utility pole was placed on the slope several years ago without a permit from Dam Safety. The pole could intercept the phreatic surface and lead to seepage or other stability issues.</t>
  </si>
  <si>
    <t>00053</t>
  </si>
  <si>
    <t>CAMPTON LAKE DAM</t>
  </si>
  <si>
    <t>Wolfe</t>
  </si>
  <si>
    <t>City of Campton</t>
  </si>
  <si>
    <t>00060</t>
  </si>
  <si>
    <t>EMINENCE LAKE DAM</t>
  </si>
  <si>
    <t>Henry</t>
  </si>
  <si>
    <t>Person</t>
  </si>
  <si>
    <t>00066</t>
  </si>
  <si>
    <t>LAKE REBA DAM</t>
  </si>
  <si>
    <t>City of Richmond</t>
  </si>
  <si>
    <t>Maintain the vegetation along the slopes and at normal pool. Remove debris along the waterline. Reseed bare areas. Fil and compact the animal burrow along the spillway wall and the large hole within the area of the old water treatment plant. Repair the drawdown stem and operate the drawdown system regularly.</t>
  </si>
  <si>
    <t>00068</t>
  </si>
  <si>
    <t>WEST FORK CLARKS RIVER FRS 20</t>
  </si>
  <si>
    <t>Graves</t>
  </si>
  <si>
    <t>Graves Co Conservation District</t>
  </si>
  <si>
    <t>Hydraulic</t>
  </si>
  <si>
    <t>The dam is hydraulically deficient and must be brought into compliance with the requirements of 401 KAR 4:030. The erosion and sloughing on the upstream slope must be repaired and armored. The auxiliary spillway channel must be regraded to the as-built control elevation.</t>
  </si>
  <si>
    <t>00072</t>
  </si>
  <si>
    <t>Lower Berea Reservoir Dam</t>
  </si>
  <si>
    <t>Berea Municipal Utilities</t>
  </si>
  <si>
    <t>00098</t>
  </si>
  <si>
    <t>TANK POND DAM</t>
  </si>
  <si>
    <t>Boyle</t>
  </si>
  <si>
    <t>Kim Gilliam</t>
  </si>
  <si>
    <t>Washington</t>
  </si>
  <si>
    <t>00101</t>
  </si>
  <si>
    <t>RENFRO DAM</t>
  </si>
  <si>
    <t>Rockcastle</t>
  </si>
  <si>
    <t>Upstream slope is overgrown with thick vegetative brush, bushes, and needs to be cut down.  Heavy seepage remains in an area above principal spillway outlet. Continue to monitor seepage above spillway outlet and monitor seepage in area of slide on downstream slope.</t>
  </si>
  <si>
    <t>00103</t>
  </si>
  <si>
    <t>WILLISBURG LAKE DAM</t>
  </si>
  <si>
    <t>KY Dept For Environmental Protection</t>
  </si>
  <si>
    <t>Hydraulic,Structural</t>
  </si>
  <si>
    <t>00108</t>
  </si>
  <si>
    <t>PANBOWL LAKE DAM</t>
  </si>
  <si>
    <t>Breathitt</t>
  </si>
  <si>
    <t>Remove the brush and trees growing on downstream slope and establish a good grass cover along the upstream and downstream slopes. Remove the debris from the principal spillway inlet. As owner of the dam, it is your statutory responsibility to maintain the dam such that a visual inspection can be performed. Geotechnical analysis was performed the slope stability project on the West dam. Long-Term Steady Seepage FOS 1.5 required an average FOS 1.5 proposed. Earthquake Loading FOS 1.0 required and average FOS 1.3 proposed. Rapid Drawdown FOS 1.2 required and average FOS 0.9 proposed.</t>
  </si>
  <si>
    <t>00110</t>
  </si>
  <si>
    <t>MUD RIVER MPS 51</t>
  </si>
  <si>
    <t>Muhlenberg</t>
  </si>
  <si>
    <t>00112</t>
  </si>
  <si>
    <t>LAKE CARNICO DAM</t>
  </si>
  <si>
    <t>Nicholas</t>
  </si>
  <si>
    <t>Nicholas Co Fiscal Court</t>
  </si>
  <si>
    <t>Dam will pass 78% of requirement as per 401 KAR 4:030, Section 3. Dam is hydraulically deficient. Principal spillway outlet too overgrown to inspect properly. Erosion gully on downstream slope from runoff from highway.</t>
  </si>
  <si>
    <t>Carlisle</t>
  </si>
  <si>
    <t>00113</t>
  </si>
  <si>
    <t>ELKHORN LAKE DAM</t>
  </si>
  <si>
    <t>City of Jenkins</t>
  </si>
  <si>
    <t>Procure the services of a professional engineer licensed to practice in Kentucky and has experience with dams to conduct a full subsurface investigation, geotechnical analysis and stability analysis as set forth in 401 KAR 4:030 Section 10. Repair spalling concrete on crest and downstream slope of dam.  Monitor seepage on downstream face of dam and on abutments for change in volume and/or color.  Armor downstream abutments to prevent damage from overtopping.  Repair or replace the drawdown system.</t>
  </si>
  <si>
    <t>00145</t>
  </si>
  <si>
    <t>LAKE PEEWEE DAM</t>
  </si>
  <si>
    <t>Hopkins</t>
  </si>
  <si>
    <t>City of Madisonville</t>
  </si>
  <si>
    <t>00148</t>
  </si>
  <si>
    <t>LOCH MARY RESERVOIR DAM</t>
  </si>
  <si>
    <t>City of Earlington</t>
  </si>
  <si>
    <t>HYDRAULICALLY DEFICIENT. WEIR &amp;  APRON BEING UNDERCUT. UPSTREAM SLOPE DETERIORATING.</t>
  </si>
  <si>
    <t>00157</t>
  </si>
  <si>
    <t>NORTONVILLE LAKE DAM</t>
  </si>
  <si>
    <t>City of Nortonville</t>
  </si>
  <si>
    <t>Not-For-Profit</t>
  </si>
  <si>
    <t>00187</t>
  </si>
  <si>
    <t>HOMESTEAD LAKE DAM</t>
  </si>
  <si>
    <t>Homestead Lake LLC</t>
  </si>
  <si>
    <t>Other</t>
  </si>
  <si>
    <t>00194</t>
  </si>
  <si>
    <t>MELVIN STINSON LAKE DAM</t>
  </si>
  <si>
    <t>Todd</t>
  </si>
  <si>
    <t>City of Elkton</t>
  </si>
  <si>
    <t>00200</t>
  </si>
  <si>
    <t>EAST FORK CLARKS RIVER FRS 32</t>
  </si>
  <si>
    <t>Marshall</t>
  </si>
  <si>
    <t>Marshall Co Conservation Dist</t>
  </si>
  <si>
    <t>The minimum hydraulic requirements set forth in 401 KAR 4:030 Section 3 for high hazard dams in Marshall County is to pass and/or hold 28.8 in/6 hr, and this structure was rated at 10.3 in/6 hr in a 1992 hydraulic review. This is 36% of the minimum requirement and is considered hydraulically deficient.</t>
  </si>
  <si>
    <t>00202</t>
  </si>
  <si>
    <t>EAST FORK CLARKS RIVER FRS 33</t>
  </si>
  <si>
    <t>00204</t>
  </si>
  <si>
    <t>CANEY CREEK FRS 6</t>
  </si>
  <si>
    <t>Grayson</t>
  </si>
  <si>
    <t>Caney Creek Conservation District</t>
  </si>
  <si>
    <t>00209</t>
  </si>
  <si>
    <t>LEXINGTON RESERVOIR NO 3 DAM</t>
  </si>
  <si>
    <t>Fayette</t>
  </si>
  <si>
    <t>Lakeview Estates Assoc</t>
  </si>
  <si>
    <t>00210</t>
  </si>
  <si>
    <t>LEXINGTON RESERVOIR NO 4</t>
  </si>
  <si>
    <t>Fleming</t>
  </si>
  <si>
    <t>Fox Creek Watershed Conservancy District</t>
  </si>
  <si>
    <t>Jackson</t>
  </si>
  <si>
    <t>00272</t>
  </si>
  <si>
    <t>FOX CREEK FRS 6A</t>
  </si>
  <si>
    <t>00289</t>
  </si>
  <si>
    <t>FORDSVILLE LAKE DAM</t>
  </si>
  <si>
    <t>Ohio</t>
  </si>
  <si>
    <t>Cassi Gibson</t>
  </si>
  <si>
    <t>The dam is considered hydraulically deficient. The principal spillway requires concrete deterioration repairs including filling in holes, sealing cracks and joints, and repairing the collapse near the outlet. The trees growing on the upstream and downstream slopes must be removed and the entire dam needs to be mowed.</t>
  </si>
  <si>
    <t>00298</t>
  </si>
  <si>
    <t>MILL CREEK MPS NO 4</t>
  </si>
  <si>
    <t>Monroe</t>
  </si>
  <si>
    <t>City of Tompkinsville</t>
  </si>
  <si>
    <t>Mow entire dam to facilitate visual inspection to identify any possible structural issues with the dam. Clear area around the impact basin. Remove trees from upstream slope.</t>
  </si>
  <si>
    <t>00300</t>
  </si>
  <si>
    <t>CRYSTAL LAKE DAM</t>
  </si>
  <si>
    <t>Oldham</t>
  </si>
  <si>
    <t>Crystal Lake Dev</t>
  </si>
  <si>
    <t>00313</t>
  </si>
  <si>
    <t>ZACHARIAH LAKE DAM</t>
  </si>
  <si>
    <t>Lee</t>
  </si>
  <si>
    <t>Bretagne</t>
  </si>
  <si>
    <t>00330</t>
  </si>
  <si>
    <t>PLUM CREEK FRS NO 3</t>
  </si>
  <si>
    <t>Plum Creek Watershed Conservancy District</t>
  </si>
  <si>
    <t>00354</t>
  </si>
  <si>
    <t>FOX CREEK FRS NO 3</t>
  </si>
  <si>
    <t>00355</t>
  </si>
  <si>
    <t>SALT LICK CREEK FRS NO 5</t>
  </si>
  <si>
    <t>Bath</t>
  </si>
  <si>
    <t>Salt Lick Creek Watershed Conservancy Dist</t>
  </si>
  <si>
    <t>00393</t>
  </si>
  <si>
    <t>SALT LICK CREEK FRS 1</t>
  </si>
  <si>
    <t>Menifee</t>
  </si>
  <si>
    <t>00455</t>
  </si>
  <si>
    <t>CAMP PENNYROYAL LAKE</t>
  </si>
  <si>
    <t>Daviess</t>
  </si>
  <si>
    <t>Pennyroyal Girl Scout Camp</t>
  </si>
  <si>
    <t>Overall maintenance of the dam has improved. Dam will pass or store 13.7" in 6 hours. The dam is hydraulically deficient.</t>
  </si>
  <si>
    <t>00477</t>
  </si>
  <si>
    <t>BONITA LAKE</t>
  </si>
  <si>
    <t>Boyd</t>
  </si>
  <si>
    <t>Howard Crabtree</t>
  </si>
  <si>
    <t>00508</t>
  </si>
  <si>
    <t>MCKEE CITY RESERVOIR DAM</t>
  </si>
  <si>
    <t>City of McKee</t>
  </si>
  <si>
    <t>00533</t>
  </si>
  <si>
    <t>Upper Alexandria Dam</t>
  </si>
  <si>
    <t>City of Alexandria</t>
  </si>
  <si>
    <t>Grass appears regularly maintained. Investigate and monitor the flow observed discharging from a leak in the right channel wall of the spillway. Report any significant changes to this office. Repair the deteriorating concrete channel walls and floor.</t>
  </si>
  <si>
    <t>00546</t>
  </si>
  <si>
    <t>QUINN DAM</t>
  </si>
  <si>
    <t>Hancock</t>
  </si>
  <si>
    <t>Ray Quinn</t>
  </si>
  <si>
    <t>There is no geotechnical analysis but also no signs of instability. Tall vegetation and vines over the riprap on the upstream slope need to be removed. Bare areas need to be reseeded. The spillway inlet, channel and outlet need to be cleared. Cedar trees growing at the inlet if the spillway need to be removed and the vegetation along the channel and outlet need to be mowed.</t>
  </si>
  <si>
    <t>00584</t>
  </si>
  <si>
    <t>WALKER CONSTRUCTION DAM</t>
  </si>
  <si>
    <t>Walker Co of KY Inc</t>
  </si>
  <si>
    <t>Jefferson</t>
  </si>
  <si>
    <t>00598</t>
  </si>
  <si>
    <t>WINDSOR FOREST DAM</t>
  </si>
  <si>
    <t>Windsor Forest Assoc</t>
  </si>
  <si>
    <t>00607</t>
  </si>
  <si>
    <t>DUNCAN NAVE DAM</t>
  </si>
  <si>
    <t>Jessamine</t>
  </si>
  <si>
    <t>City of Nicholasville</t>
  </si>
  <si>
    <t>TThe dam was modified without a permit as required by KRS 151.250. Pursuant to 401 KAR 4:030, submit plans and specifications that bear the seal and signature of the responsible engineer as defined in KRS 322.010(2). The structure must conform to the criteria established by 401 KAR 4:030, Section 3; The Division of Water Engineering Memorandum No. 5 (2-1-75) for high hazard dams. Additionally, the structure remains hydraulically deficient and must be upgraded to meet the minimum regulatory requirements set forth in 401 KAR 4:030 Section 3, for high hazard dams. The upstream and downstream slopes appear regularly mowed. The rutting, sloughing and holes along the slopes still need to be addressed with necessary fill, compaction and reseeding. The deficiencies previously observed in the auxiliary spillway have not been addressed. Repair the cracking, joint separation, holes and voids throughout the spillway inlet and culvert.  A Notice of Violation will be issued for failure to receive authorization for the modification to the principal spillway and failure to address the deficiencies identified in inspection reports.</t>
  </si>
  <si>
    <t>00654</t>
  </si>
  <si>
    <t>Lower Alexandria Dam</t>
  </si>
  <si>
    <t>The minimum hydraulic requirements set forth in 401 KAR 4:030 Section 3 for High hazard dams in Campbell County is to pass and/or hold 27.5 in/6 hr.  This dam was rated at 18.0 in/6hr (from a dry state) in a 2019 hydraulic review. This is 65% of the minimum requirement and is considered hydraulically deficient. The Division has issued a permit to modify the spillway and increase the hydraulic capacity of the auxiliary spillway. Continue to remove debris on drawdown box inlet to allow water to free flow out of basin. Clear vegetation and stabilize the slopes and channel of the auxiliary spillway.</t>
  </si>
  <si>
    <t>00766</t>
  </si>
  <si>
    <t>RED LICK CREEK FRS 12</t>
  </si>
  <si>
    <t>Red Lick Creek Watershed Conservancy District</t>
  </si>
  <si>
    <t>The erosion and vegetation along the slope should be maintained. The trees encroaching should be removed. The program recommends a 25' buffer be established around the structure.  The drawdown needs to be inspected and operated regularly. The foundation drain needs to be replaced.  The gulley and hole on the crest need to filled, compacted and reseeded. The bare areas needed to be seeded. The dam will pass the runoff from 16.3 inches of rainfall in 6 hours. The minimum hydraulic requirement set forth by 401 KAR 4:030 Section 3 is to safely pass the runoff from 28.3 inches of rainfall in 6 hours. The dam is hydraulically deficient and out of compliance with requirements.</t>
  </si>
  <si>
    <t>00769</t>
  </si>
  <si>
    <t>RED LICK CREEK MPS 1</t>
  </si>
  <si>
    <t>Regularly operate the drawdown. Bring the dam into compliance with the hydraulic requirement to pass and/or hold 28.3 in/6 hr. Remove the trees growing along the waterline and along the downstream slope abutments. Remove the thick vegetation within the riprap wave protection. Remove the vegetation overgrown around the outlet structure to allow accessibility. The Division was informed that the 90 percent design of the Owsley Fork Reservoir project was submitted to the Natural Resources Conservation Service (NRCS) in December 2023. Comments should be back by the end of February 2024 and plans to begin construction late summer fall 2024.</t>
  </si>
  <si>
    <t>00828</t>
  </si>
  <si>
    <t>WEST FORK MAYFIELD CREEK FRS 16</t>
  </si>
  <si>
    <t>West Fork Mayfield Creek Watershed Conservancy Dist</t>
  </si>
  <si>
    <t>00844</t>
  </si>
  <si>
    <t>MITCHELL HILL LAKE DAM</t>
  </si>
  <si>
    <t>Louisville Metro Parks &amp; Recreation Dept</t>
  </si>
  <si>
    <t>00858</t>
  </si>
  <si>
    <t>OTTER LAKE DAM</t>
  </si>
  <si>
    <t>00987</t>
  </si>
  <si>
    <t>MAPLE LEAF DAM</t>
  </si>
  <si>
    <t>Linda Jakab</t>
  </si>
  <si>
    <t>POOR DUE TO HYDRAULIC DEFICIENCY AND LACK OF MAINTENANCE.</t>
  </si>
  <si>
    <t>00998</t>
  </si>
  <si>
    <t>OTTER LAKE DAM NO 2</t>
  </si>
  <si>
    <t>Otter Lake Owners Assoc</t>
  </si>
  <si>
    <t>01004</t>
  </si>
  <si>
    <t>Lower Eagle Creek Dam</t>
  </si>
  <si>
    <t>City of La Grange</t>
  </si>
  <si>
    <t>Clear vegetation/brush that is growing at principal spillway and along rip-rip at the upstream face. Repair animal burrows fill the areas, compact and reseed. Remove trees that exist along the left side of the downstream face near the apartment parking lot. Under advice of a licensed engineer, experienced in dam stability and construction, extract the rotting tree stumps that exist in the downstream face, fill the areas, compact to ensure structural stability and reseed. Dam does not meet the minimum hydraulic requirements set forth in 401 KAR 4:030 Section 3 for high hazard dams in Oldham County to pass 27.9 in/6hr. The dam could overtop during large rainfall event. Overtopping can cause severe damage and eventual failure of the structure, threatening the safety of the residents downstream. You may submit a new hydraulic analysis with a more efficient model and with well-defined watershed evaluation that may provide an accurate hydraulic capability of your dam.</t>
  </si>
  <si>
    <t>Kenton</t>
  </si>
  <si>
    <t>01011</t>
  </si>
  <si>
    <t>SALT LICK CREEK MPS 3</t>
  </si>
  <si>
    <t>The dam is hydraulically deficient and must be upgraded. Maintenance is poor.</t>
  </si>
  <si>
    <t>01032</t>
  </si>
  <si>
    <t>CHAMBERLAIN BRANCH FRS 1</t>
  </si>
  <si>
    <t>Estill</t>
  </si>
  <si>
    <t>Estill Co Fiscal Court</t>
  </si>
  <si>
    <t>01041</t>
  </si>
  <si>
    <t>STEWART CREEK FRS NO 1</t>
  </si>
  <si>
    <t>Saplings on US slope, tall vegetation &amp; saplings around PS outlet &amp; foundation drains. Trees encroaching on left abutment. No geotech or stability analysis in file.</t>
  </si>
  <si>
    <t>01047</t>
  </si>
  <si>
    <t>STEWART CREEK FRS NO 2</t>
  </si>
  <si>
    <t>01089</t>
  </si>
  <si>
    <t>PIGEON ROOST CREEK FRS NO 2</t>
  </si>
  <si>
    <t>01122</t>
  </si>
  <si>
    <t>PIGEON ROOST CREEK MPS 1</t>
  </si>
  <si>
    <t>01136</t>
  </si>
  <si>
    <t>COUNTY SQUIRE (LOWER)</t>
  </si>
  <si>
    <t>Boone</t>
  </si>
  <si>
    <t>01224</t>
  </si>
  <si>
    <t>KYTC Bioretention Dam</t>
  </si>
  <si>
    <t>Continue to monitor the wet area on the downstream slope for any changes in color or flow volume as well as any signs of slope movement. Any structural changes or movement must be reported to the Dam Safety Section immediately for further evaluation. The area around the spillway outlet must be cleared of brush and weeds. Continue to maintain the surfaces.</t>
  </si>
  <si>
    <t>01247</t>
  </si>
  <si>
    <t>Robert Hulbig</t>
  </si>
  <si>
    <t>01248</t>
  </si>
  <si>
    <t>Bryan Lake Dam</t>
  </si>
  <si>
    <t>01266</t>
  </si>
  <si>
    <t>Lakewood Baptist Church Dam</t>
  </si>
  <si>
    <t>Lakewood Baptist Church</t>
  </si>
  <si>
    <t>The dam is not hydraulically compliant and must be upgraded to meet the minimum standards. Remove the overgrown vegetation along the upstream slope. Place protection along the upstream slope at the normal pool level, take measure to reduce animals burrowing in the dam. Clear the trees from the left groin and downstream toe. Maintain the open channel auxiliary spillway, ensuring a clear inlet and channel free from vegetation.</t>
  </si>
  <si>
    <t>01267</t>
  </si>
  <si>
    <t>Bluefield Dam</t>
  </si>
  <si>
    <t>00074</t>
  </si>
  <si>
    <t>CARLISLE LOWER RESERVOIR DAM</t>
  </si>
  <si>
    <t>City of Carlisle</t>
  </si>
  <si>
    <t>Harrison</t>
  </si>
  <si>
    <t>Heartbeat Ridge Dam 1</t>
  </si>
  <si>
    <t>01275</t>
  </si>
  <si>
    <t xml:space="preserve"> Otter Lake Dam 3</t>
  </si>
  <si>
    <t>This dam needs maintenance and is hydraulically deficient. Despite having no stability analysis, no signs of instability or other structural issues have been noted.</t>
  </si>
  <si>
    <t>Continue to maintain overgrown vegetation and brush on the upstream slope, around drawdown and spillway outlets. Identify the location of the left drain outlet. Establish a 25-foot buffer along the right downstream abutment.</t>
  </si>
  <si>
    <t>Debris along the waters edge needs to be removed. The upstream slope needs to be re-established to prevent continued separation from the wall and relieve pressure on the principal spillway inlet wall. Cracks and joint separations along the parapet wall need to be repaired. The bare areas along the downstream slope and auxiliary spillway channel must be reseeded. The sunken area along intersection of the downstream and parapet needs to be filled, compacted and reseeded to prevent puddling. The area right of right auxiliary spillway wall needs to be armored to prevent continued erosion. Trees along the right auxiliary channel wall must be removed. The cracks between the principal spillway slabs must be repaired. The cracking along the left principal spillway wall and floor must be repaired and sealed.</t>
  </si>
  <si>
    <t>The dam remains in poor condition due to the hydraulic deficiency and requires seasonal maintenance. The structure and spillway surfaces are overgrown and should be regularly maintained. Some wave erosion and animal burrows were observed on the upstream slope. The trees encroaching on the left need to be addressed. The drawdown system operational status should be determined, repair if needed and operated regularly. The stability berm was overgrown but appears intact. No signs of stability issues are noted in the field. The stability information in the Phase I report indicated a factor of safety of 1.49 and 1.35 for long term steady state. No rapid drawdown or seismic scenarios have been reported. A full geotechnical and stability analysis including seismic and rapid drawdown scenarios is recommended.</t>
  </si>
  <si>
    <t>The Division directed owners to perform a hydrologic and hydraulic (HH) assessment on the structure in addition to a topographic survey. Jim Morehead stated that the survey had been complete and a draft HH has been provided to the Division. Owners were directed to submit drawings and specifications to replace the damaged section of the floodwall and upgrade the structure to meet the minimum design requirements specified in 401 KAR 4:030. Fill and compact the animal holes observed along the slopes. Reseed all bare areas and make efforts to prevent rutting while maintaining the surfaces. Clear the overgrown vegetation along the upstream slope. Remove the trees located on the embankment at the right end of the dam and establish a 25-foot buffer around the dam clear of tree growth.</t>
  </si>
  <si>
    <t>The dam needs to address maintenance issues. The dam is hydraulically deficient. The dam does not meet the stability requirements.</t>
  </si>
  <si>
    <t>Remove heavy vegetation and brush from upstream slope and the left abutments on the upstream and downstream slopes. Fill and compact animal burrows. Repair or replace damaged concrete spillway. Monitor the undulating surface and slump of the downstream slope and the misaligned guardrail on crest. The dam is hydraulically deficient and must be upgraded.</t>
  </si>
  <si>
    <t>Due to the Poor condition of the dam and hydraulic deficiency, the structure is scheduled for rehabilitation. The necessary engineering analysis has been performed for final design.</t>
  </si>
  <si>
    <t>Regrade upstream slope and cover with rip-rap to protect from further erosion. Remove trees/brush along the left abutment. Remove trees that are above the toe of the downstream slope. Trees that are greater than 6 inches in diameter must be removed under the supervision of an engineer licensed to practice in Kentucky who is familiar with dams.</t>
  </si>
  <si>
    <t>The surfaces are in good condition and the brush around the outlet structure has been removed. Remove the trees that continue to grow along the right of the dam and encroaching into the auxiliary spillway from the left channel walls. Inspect and operate the drawdown system.  The dam is hydraulically deficient and could overtop during a heavy rainfall event. The dam must be upgraded to meet the hydraulic requirements.</t>
  </si>
  <si>
    <t>DAM HAS BEEN RECLASSIFIED TO HIGH HAZARD DUE TO MODULAR HOUSE DOWNSTREAM. DAM OUT OF COMPLIANCE HYDRAULICALLY. HYDRAULIC &amp; BREACH MODELS IN FILE ARE UNRELIABLE. BOTH SPILLWAYS NEED MAINTENANCE &amp; REPAIR. ANIMAL BURROWS ON DAM. DRAWDOWN LIKELY NOT OPERABLE.</t>
  </si>
  <si>
    <t>Remove the tall vegetation from the upstream slope, the crest, and the downstream slope. Remove the trees from toe, abutments, aux spillway and principal spillway outlet. Monitor the wave erosion and collapsed muskrat dens. Clean the toe drains. The dam is hydraulically deficient.</t>
  </si>
  <si>
    <t>The dam is hydraulically deficient. The dam isn't being adequately maintained.</t>
  </si>
  <si>
    <t>Remove the tall vegetation from the upstream slope, the crest, the downstream slope, the principal spillway, and the auxiliary spillway. Continue monitoring the wet area around the cattail son the downstream slope to the left. The dam is hydraulically deficient and must be upgraded to meet the necessary requirements. The principal spillway is badly damaged and its stability and that of the downstream slope adjacent to the spillway structure must also be addressed.</t>
  </si>
  <si>
    <t>Uneven downstream slope. Seepage at toe. Erosion next to principal spillway inlet. Remove trees and brush from downstream left abutment.</t>
  </si>
  <si>
    <t>Remove the tall vegetation along the upstream slope, the crest, the downstream slope, and along the principal spillway channel walls. Remove the vegetation growing within the principal spillway channel in the joints and cracks on the channel walls and the floor. Fill, compact, and reseed all CDT, boring and auger holes on the crest. Monitor the animal burrows along the upstream slope and fill when necessary. Inspect the wet area on the berm and the erosion gullies, once the vegetation has been removed, for any changes.</t>
  </si>
  <si>
    <t>The condition has changed from fair to poor due to the currently inoperable drawdown. Other maintenance issues need to be addressed, as well.</t>
  </si>
  <si>
    <t>The surface appears maintained. Trees near toe and along the left abutment need to be removed. There is significant erosion along the channel wall of the principal spillway. Submit hydraulics and design plans to upgrade the dam to meet hydraulic requirement. The owner acquired the services of Merritt Engineering, PLLC, to develop and engineering plan to modify the dam to meet the hydraulic compliance requirements per 401 KAR 4:030, Engineering Memorandum #5. This report along with a draft Emergency Action Plan was submitted vie email March 27, 2024, and is currently under review.</t>
  </si>
  <si>
    <t>The source of the backwater over the foundation drains and outlet should be determined and corrected. The submerged backwater prevents the drains from functioning as designed. Improper drainage could result in rising pore pressure leading to internal erosion and directly affect the stability of the embankment. Inspect and operate the drawdown. The dam is hydraulically deficient and could overtop during a heavy rainfall event. The dam must be upgraded to meet the hydraulic requirements.</t>
  </si>
  <si>
    <t>This dam is hydraulically deficient, capable of passing only 33% of the design storm.</t>
  </si>
  <si>
    <t>Lake is currently drained. Mow the entire dam regularly. Remove the weeds, briars, saplings and trees from all surfaces of the dam. In particular, remove the fallen trees and brush from the right abutment of the downstream slope. Remove the weeds, briars and brush from the area around the principal spillway inlet structure. Repair the bridge to the riser or remove it. Clear the weeds, brush and briars from the outlet pipe. Clear any obstructions from the stilling basin that may be causing backwater into the principal spillway outlet pipe. The minimum hydraulic requirement set forth in KAR 401 4:030 Section 3 for high hazard dams in Carlisle County is to safely pass or store the runoff from 28.9 inches of rainfall in 6 hours. The dam will pass or store the runoff from 13.8 inches of rainfall in 6 hours without overtopping. The dam is hydraulically non-compliant. The dam must be upgraded to meet the design requirement or it must be permanently breached to remove all impounding capacity.</t>
  </si>
  <si>
    <t>Structure has holes and animal burrows that need to be filled, compacted, and regraded. The dam needs to be monitored for further slumps, depressions, and sloughing. Determine the operability of the drawdown system. The dam is hydraulically deficient.</t>
  </si>
  <si>
    <t>The dam is hydraulically deficient for the high hazard classification. The surfaces must be regularly mowed. All trees and brush within 25 feet of the dam and appurtenant structures must be removed. Any concrete deterioration must be monitored and repaired as necessary to prevent hydraulic jacking/lifting of slabs and potential slab failure. The drawdown gate should be inspected and assessed for operability and operated regularly. A Potential Failure Mode and Semi-Quantitative Risk Analysis is recommended for this structure to determine actual risk posed.</t>
  </si>
  <si>
    <t>Remove the tall vegetation from the normal pool on the upstream slope, the downstream slope, and the auxiliary spillway. Remove the trees and vegetation from the lower downstream slope. Continue to monitor the slide on the downstream slope. Locate the original drawdown system and have it inspected. The dam is hydraulically deficient and must be upgraded to meet the requirements.</t>
  </si>
  <si>
    <t>The slides noted during the inspection of September 12, 2022 are still present and don't appear to have stabilized.</t>
  </si>
  <si>
    <t>Permit DAM 2022-007 was issued February 2023 for construction of a new principal spillway and to modify auxiliary spillway configuration to meet hydraulic and geotechnical requirements for a high hazard dam. The structure was in the final stages of construction during the visit. The auxiliary spillway requires additional grading and the channel walls require proper seed and straw for erosion prevention. The channel floor needs to me modified based on the engineer's assessment. The upstream slope, crest and downstream slope along the widened auxiliary spillway needs to be seeded with straw to establish a good grass cover for surface protection. Maintenance deficiencies will be addressed following complete construction. During the visit, flow was observed discharging from the toe near the location of the drawdown pipe. The flow appeared to be existing form the dam near a location approximately 10' upstream and 2'to the left of the drawdown mechanism. The mechanism has had noted leaks in previous reports. The owner must investigate and report the source of the flow.</t>
  </si>
  <si>
    <t>AI ID</t>
  </si>
  <si>
    <t>DAM NAME</t>
  </si>
  <si>
    <t>COUNTY</t>
  </si>
  <si>
    <t>HAZARD CLASS</t>
  </si>
  <si>
    <t>NID CONDITION</t>
  </si>
  <si>
    <t>NID REASON</t>
  </si>
  <si>
    <t>NID CONDITION DATE</t>
  </si>
  <si>
    <t>NID CONDITION COMMENTS</t>
  </si>
  <si>
    <t>DAM PURPOSE</t>
  </si>
  <si>
    <t>OWNER NAME</t>
  </si>
  <si>
    <t>LAST INSPECTION DATE</t>
  </si>
  <si>
    <t>Dam was built prior to regulatory requirements. Significant amount of concrete surface deterioration and the current stability is unknown. The structure is currently an active case in Civil Enforcement Branch and is under an Agreed Order with the Cabinet executed June 25, 2021</t>
  </si>
  <si>
    <t>The remedial measures outlined in the previously submitted Corrective Action</t>
  </si>
  <si>
    <t xml:space="preserve">Tall grasses and weeds growing through riprap wave protection should be trimmed and bushes above riprap should be removed. Dam owner has not completed the actions proposed in the Corrective Action Plan (CAP) received by the Division of Water March 31, 2020 and required by the Notice of Violation issued August 7, 2019. The CAP included removal of trees and woody vegetation growing on the dam; flattening of the downstream embankment slope; installation of an embankment drain beneath the toe of the flattened downstream slope; and replacement of concrete
spillway slabs where concrete is broken or joints are separated. </t>
  </si>
  <si>
    <t>The remedial measures outlined in the previously submitted Corrective Action Plans have not been completed. This structure has several significant structural issues that threaten its stability and must be addressed. The pool level restriction shall remain in place until further notice. The draft EAP submitted for the structure does not include inundation mapping. Referral for formal enforcement action is recommended to ensure satisfactory progress toward remediation of the structure.</t>
  </si>
  <si>
    <t>The structure is hydraulically deficient and does not meet high hazard design requirements. The auxiliary spillway modifications were not approved by the Division. A new survey of the current spillway configuration and an updated H&amp;H analysis are required. The outlet of the principal spillway conduit must be located and cleared of obstructions. All trees and brush within 25 feet of the structure should be removed. The City of Elkton is out of compliance with the Corrective Action Plan that was submitted to the Division on August 16, 2017 and the has not brought the dam into compliance with 401 KAR 4:030.</t>
  </si>
  <si>
    <t>The structure appears generally well maintained with only a few small areas needing maintenance. The two large trees near the right end of the dam should be removed. A plan to rehabilitate or replace the compromised internal drainage system should be developed and implemented. Consideration should be given to stabilizing the concrete spillway weir to bring the factor of safety up to the recommended level. The 42 inch storm drain line located at the right end of the dam should have a flap gate installed to prevent backflow from the lake to the downstream side of the dam.</t>
  </si>
  <si>
    <t>The dam is hydraulically deficient and is out of compliance. The owners have been advised to procure the services of a qualified Professional Engineer and upgrade this structure to meet the minimum design storm requirements as specified in 401 KAR 4:030.
The Division received a Geotechnical Investigation Slope Stability Analysis Report in May 2024. The data acquired during the geotechnical investigation indicates the dam is currently structurally sound and exceeds the required Factors of Safety as outlined in Guidelines for the Geotechnical Investigation and Analysis of Existing Earth Dams published by the Kentucky Department for Natural Resources and Environmental Protection. 
Remove all trees and stumps from the abutments and slopes and within 25 feet of the dam. Stumps and trees, located on the dam, with a diameter larger than 6 inches must be removed under the supervision of an engineer licensed to practice in Kentucky and familiar with dams. The areas must then be filled, compacted, and reseeded. Maintain the surfaces by mowing regularly and seeding bare areas. Remove any material that prohibits flow through the spillway and maintain the vegetation along the channel walls. Monitor the toe for wet areas and seepage. Monitor the old slumps on the downstream slope for movement.</t>
  </si>
  <si>
    <t>Ron Segebarth, Christopher Peers</t>
  </si>
  <si>
    <t>Leon Leonard, Paul Fister</t>
  </si>
  <si>
    <t>The owner has been aware that the structure is hydraulically deficient in each report since 2019. Cut grass and brush to the acceptable length of 6 inches on all faces of the dam. Remove the small cedar tree on the left side of the downstream toe. Remove debris from around the riser of the principal spillway inlet. Remove trees and brush from the perimeter of the plunge pool of the principal spillway outlet. Investigate further downstream of the plunge pool for beaver dam or other blockage that would cause the plunge pool to be at such high level. It should also be reiterated that the dam meets only 33% of the hydraulic compliance.</t>
  </si>
  <si>
    <t>Unpermitted fill was placed and compacted across the downstream slope in 2022. the owner was directed to remove the fill and restore the surface to the previous conditions. The city was directed to retain the services of a qualified professional engineer who is familiar with dams to assess the dam and fill material and submit a Corrective Action Plan (CAP) to bring the structure into compliance with the Commonwealth's structural requirements. The CAP must include a classification and assessment of the in-place material properties and compaction state to determine if the existing material is suitable to remain in-place or requires modification. The plan must also include a geotechnical report and slope stability assessment for the existing and proposed conditions. The plan must address all necessary repairs, including stabilization of the right channel wall. The city was directed to submit the CAP December 29, 2023. The Division received a draft CAP May 31, 2024 and provided comments June 25, 2024.
Repair damaged concrete in the spillway channel. Remove sediment, and vegetation on the downstream end of the spillway channel. Remove saplings and weeds from the rip-rap on the upstream slope. Remove weeds from the outlet of the drawdown pipe. Remove the HDPE temporary water line that is no longer in use. Submit an Emergency Action Plan that is consistent with the guidelines found in FEMA publication 64, Emergency Action Planning for Dams.</t>
  </si>
  <si>
    <t>Reseed any areas where the grass cover is sparse on the crest and upstream slope. Monitor the soft damp area at the toe of the dam near the right abutment for development of seepage. Reseed the area along the left abutment and toe where the trees have been removed. The minimum hydraulic requirements set forth in 401 KAR 4:030 Section 3 for high hazard dams in Muhlenberg County is to safely pass or store the runoff from 28.6 inches of rainfall in 6 hours. The dam will pass or store the runoff from 6.5 inches of rainfall inches of rainfall in 6 hours without overtopping. The dam is hydraulically deficient and must be upgraded to meet regulatory standards.. A heavy rainfall event could cause the dam to overtop. Overtopping can cause serious damage or even failure of the dam, threatening property and human life downstream. All dams in Kentucky classified as a Significant or High hazard dam are required to have a complete subsurface investigation and soil analysis per 401 KAR 4:030 Section 10. Guidelines are referenced in 401 KAR 4:200 Section 2. The structure does not have the subsurface investigation or analysis on file. To ensure the continued safe operation of the dam, a stability analysis is required. Submit a complete Geotechnical and Stability Analysis completed by a licensed professional engineer who is experienced with dam design and construction.</t>
  </si>
  <si>
    <t>Unpermitted dam construction</t>
  </si>
  <si>
    <t>The dam currently has a cover of tall weeds and grass. The grass cover is to be maintained at a height of 6 inches. Keep saplings cut along the riprap on the upstream slope and in the stilling basin. Cut the vegetation growing around the principal spillway outlet pipe and foundation drains. Remove trees and brush within a 25 foot buffer along the right abutment and toe. Trees with a diameter of 6 inches or more must be removed under the supervision of an engineer licensed to practice in Kentucky and who is familiar with dams. Remove obstructions from the principal spillway inlets. Repair the drawdown and test regularly.
All dams in Kentucky classified as Significant or High Hazard are required to have a complete subsurface investigation and soil analysis per 401 KAR 4:030 Section 10. Guidelines are referenced in 401 KAR 4:200 Section 2 and are required for all permitted dams. This dam has not shown signs of instability in the past, but long term stability has not been assessed or data located.</t>
  </si>
  <si>
    <t>Establish good grass cover along the upstream berm. Clear the brush pile on the right upstream berm. Reseed all bare areas around the downstream slope. Repair the bare area from the right downstream slope. Remove the trees and brush from the downstream left abutment. Remove the debris from the low-level inlet. Remove the trees and brush from the auxiliary spillway right wall. Reseed the auxiliary spillway channel. Determine the operability of the drawdown system. This dam is missing a stability analysis. No record of instability has been documented.</t>
  </si>
  <si>
    <t>The surface condition of the crest, upstream and downstream slopes are well maintained. The principal spillway inlet and outlet were observed free of debris. Trees along auxiliary spillway channel walls needs to be maintained to keep the channel free from debris. Vegetation and overgrowth within the spillway channel should be managed and maintained. The drawdown needs to be operated regularly and the operational status reported to the Division. To demonstrate compliance with the requirement for a geotechnical analysis under 401 KAR 4:030, Section 6, provide evidence of the toe drains indicated on the design plans and reevaluate the geotechnical stability without the toe drain system.</t>
  </si>
  <si>
    <t>Remove the trees and bushes above and within the upstream riprap. Repair the concentrated surface flow gulleys on the downstream slope towards the right of the slope and the left abutment. Remove the tree and the vegetation growing within the foundation rock drain. Reseed the bare areas around the foundation rock drain. Remove the trees and brush growing within the auxiliary spillway channel and its side slopes. Monitor the wet area located below the toe of the dam, above the former McKee reservoir. This dam is missing a stability analysis. No record of instability has been documented.</t>
  </si>
  <si>
    <t>The City of McKee (City) submitted a Corrective Action Plan (CAP) to decommission the dam February 2, 2024 and was issued permit DAM 2024-001 on February 12, 2024. The City is awaiting authorization by the US Forestry Service to commence construction. The cabinet issued an Agreed Order in October 2023, requiring the City of McKee to lower the reservoir and maintain a level sufficient to prevent any flow through or under the spillway. The reservoir has been drained since January 2024. The drawdown pipe has been completely removed and the reservoir regularly retains very little water. The narrative description of the CAP specifies that the Dam will be totally removed, and the stream channel reestablished with the material removed graded into the area upstream from the dam and out of the normal floodplain area.
The permit requires monthly submittals of progress of the decommissioning project. The most recent monthly progress report includes that an update on the Agreed Order conditions and CAP items. The City is awaiting approval from KDOW Water Quality Certification Section WQC Section based on decision and approval from the US Forest Service. Project construction has not begun.</t>
  </si>
  <si>
    <t>The Kentucky Dam Safety Section performed field measurements and determined the dam is more than twenty-five (25) feet in height from the downstream toe of the barrier to the crest of the dam. The dam is High hazard because of residences directly below the dam. The dam is required to pass 27.5 in/6hr rainfall without overtopping. Dam is hydraulically deficient and must be upgraded to pass the required storm. Owner(s) must procure the services of a qualified professional engineer licensed in KY to submit full-engineered plans, reports/evaluation, and geotechnical analysis per 401 KAR 4:030 to request a Dam Safety permit.</t>
  </si>
  <si>
    <t>The owner was directed that the pool elevation be lowered to 589.0 MSL. The pool was observed to have been draw downed about 4 feet, to about 587.7. Continue maintaining the pool at an elevation of 589.0 MSL or below until directed otherwise. Monitor the scarp on the downstream slope. Remove the root system near the scarp and fill, compact and reseed the area. Monitor the erosion and the holes to the right of the outlet channel. Fill, compact and reseed bore holes and animal burrows on the crest. Remove the debris from within the spillway channel.</t>
  </si>
  <si>
    <t>NID DAM ID</t>
  </si>
  <si>
    <t>OWNER TYPE</t>
  </si>
  <si>
    <t>LONGITUDE</t>
  </si>
  <si>
    <t>LATITUDE</t>
  </si>
  <si>
    <t>PAR ESTIMATE</t>
  </si>
  <si>
    <t>TOTAL POINTS</t>
  </si>
  <si>
    <t>STRUCTURAL RANK POINTS</t>
  </si>
  <si>
    <t>HYDRAULIC RANK POINTS</t>
  </si>
  <si>
    <t>FINAL RANKING</t>
  </si>
  <si>
    <t>Eddie M. Vincent</t>
  </si>
  <si>
    <t>Matt Shotwell</t>
  </si>
  <si>
    <t>Squire Valley Homeowners Association</t>
  </si>
  <si>
    <t>Gaines, Garner, Moore, Tepe</t>
  </si>
  <si>
    <t>Kentucky American Water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</si>
</sst>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rgb="FF000000"/>
      <name val="ARIAL"/>
      <charset val="1"/>
    </font>
    <font>
      <b/>
      <sz val="10"/>
      <color rgb="FF000000"/>
      <name val="ARIAL"/>
      <family val="2"/>
    </font>
    <font>
      <sz val="10"/>
      <name val="Arial"/>
      <family val="2"/>
    </font>
    <font>
      <b/>
      <sz val="9"/>
      <color rgb="FF000000"/>
      <name val="Arial"/>
      <family val="2"/>
    </font>
    <font>
      <sz val="9"/>
      <color rgb="FF000000"/>
      <name val="Arial"/>
      <family val="2"/>
    </font>
    <font>
      <sz val="9"/>
      <name val="Arial"/>
      <family val="2"/>
    </font>
    <font>
      <sz val="10"/>
      <color rgb="FF000000"/>
      <name val="Arial"/>
      <family val="2"/>
    </font>
  </fonts>
  <fills count="6">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theme="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64">
    <xf numFmtId="0" fontId="0" fillId="0" borderId="0" xfId="0"/>
    <xf numFmtId="0" fontId="1" fillId="0" borderId="0" xfId="1" applyAlignment="1">
      <alignment vertical="center" wrapText="1"/>
    </xf>
    <xf numFmtId="0" fontId="1" fillId="0" borderId="0" xfId="1" applyAlignment="1">
      <alignment horizontal="center" vertical="center" wrapText="1"/>
    </xf>
    <xf numFmtId="14" fontId="1" fillId="0" borderId="0" xfId="1" applyNumberFormat="1" applyAlignment="1">
      <alignment horizontal="center" vertical="center" wrapText="1"/>
    </xf>
    <xf numFmtId="0" fontId="1" fillId="0" borderId="1" xfId="1" applyBorder="1" applyAlignment="1">
      <alignment horizontal="center" vertical="center" wrapText="1"/>
    </xf>
    <xf numFmtId="14" fontId="1" fillId="0" borderId="1" xfId="1" applyNumberFormat="1" applyBorder="1" applyAlignment="1">
      <alignment horizontal="center" vertical="center" wrapText="1"/>
    </xf>
    <xf numFmtId="0" fontId="1" fillId="0" borderId="1" xfId="1" applyBorder="1" applyAlignment="1">
      <alignment vertical="center" wrapText="1"/>
    </xf>
    <xf numFmtId="0" fontId="1" fillId="3" borderId="1" xfId="1" applyFill="1" applyBorder="1" applyAlignment="1">
      <alignment horizontal="center" vertical="center" wrapText="1"/>
    </xf>
    <xf numFmtId="14" fontId="1" fillId="3" borderId="1" xfId="1" applyNumberFormat="1" applyFill="1" applyBorder="1" applyAlignment="1">
      <alignment horizontal="center" vertical="center" wrapText="1"/>
    </xf>
    <xf numFmtId="0" fontId="1" fillId="3" borderId="1" xfId="1" applyFill="1" applyBorder="1" applyAlignment="1">
      <alignment vertical="center" wrapText="1"/>
    </xf>
    <xf numFmtId="0" fontId="1" fillId="2" borderId="1" xfId="1" applyFill="1" applyBorder="1" applyAlignment="1">
      <alignment horizontal="center" vertical="center" wrapText="1"/>
    </xf>
    <xf numFmtId="14" fontId="1" fillId="2" borderId="1" xfId="1" applyNumberFormat="1" applyFill="1" applyBorder="1" applyAlignment="1">
      <alignment horizontal="center" vertical="center" wrapText="1"/>
    </xf>
    <xf numFmtId="0" fontId="1" fillId="2" borderId="1" xfId="1" applyFill="1" applyBorder="1" applyAlignment="1">
      <alignment vertical="center" wrapText="1"/>
    </xf>
    <xf numFmtId="0" fontId="1" fillId="4" borderId="1" xfId="1" applyFill="1" applyBorder="1" applyAlignment="1">
      <alignment horizontal="center" vertical="center" wrapText="1"/>
    </xf>
    <xf numFmtId="14" fontId="1" fillId="4" borderId="1" xfId="1" applyNumberFormat="1" applyFill="1" applyBorder="1" applyAlignment="1">
      <alignment horizontal="center" vertical="center" wrapText="1"/>
    </xf>
    <xf numFmtId="0" fontId="1" fillId="4" borderId="1" xfId="1" applyFill="1" applyBorder="1" applyAlignment="1">
      <alignment vertical="center" wrapText="1"/>
    </xf>
    <xf numFmtId="0" fontId="1" fillId="0" borderId="2" xfId="1" applyBorder="1" applyAlignment="1">
      <alignment horizontal="center" vertical="center" wrapText="1"/>
    </xf>
    <xf numFmtId="14" fontId="1" fillId="0" borderId="2" xfId="1" applyNumberFormat="1" applyBorder="1" applyAlignment="1">
      <alignment horizontal="center" vertical="center" wrapText="1"/>
    </xf>
    <xf numFmtId="0" fontId="1" fillId="0" borderId="2" xfId="1" applyBorder="1" applyAlignment="1">
      <alignment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4" xfId="1" applyFont="1" applyBorder="1" applyAlignment="1">
      <alignment vertical="center" wrapText="1"/>
    </xf>
    <xf numFmtId="14" fontId="2" fillId="0" borderId="4" xfId="1" applyNumberFormat="1" applyFont="1" applyBorder="1" applyAlignment="1">
      <alignment horizontal="center" vertical="center" wrapText="1"/>
    </xf>
    <xf numFmtId="0" fontId="2" fillId="0" borderId="5" xfId="1" applyFont="1" applyBorder="1" applyAlignment="1">
      <alignment horizontal="center" vertical="center" wrapText="1"/>
    </xf>
    <xf numFmtId="1" fontId="1" fillId="0" borderId="6" xfId="1" applyNumberFormat="1" applyBorder="1" applyAlignment="1">
      <alignment horizontal="center" vertical="center" wrapText="1"/>
    </xf>
    <xf numFmtId="0" fontId="1" fillId="0" borderId="7" xfId="1" applyBorder="1" applyAlignment="1">
      <alignment horizontal="center" vertical="center" wrapText="1"/>
    </xf>
    <xf numFmtId="1" fontId="1" fillId="3" borderId="8" xfId="1" applyNumberFormat="1" applyFill="1" applyBorder="1" applyAlignment="1">
      <alignment horizontal="center" vertical="center" wrapText="1"/>
    </xf>
    <xf numFmtId="0" fontId="1" fillId="3" borderId="9" xfId="1" applyFill="1" applyBorder="1" applyAlignment="1">
      <alignment horizontal="center" vertical="center" wrapText="1"/>
    </xf>
    <xf numFmtId="1" fontId="1" fillId="0" borderId="8" xfId="1" applyNumberFormat="1" applyBorder="1" applyAlignment="1">
      <alignment horizontal="center" vertical="center" wrapText="1"/>
    </xf>
    <xf numFmtId="0" fontId="1" fillId="0" borderId="9" xfId="1" applyBorder="1" applyAlignment="1">
      <alignment horizontal="center" vertical="center" wrapText="1"/>
    </xf>
    <xf numFmtId="1" fontId="1" fillId="2" borderId="8" xfId="1" applyNumberFormat="1" applyFill="1" applyBorder="1" applyAlignment="1">
      <alignment horizontal="center" vertical="center" wrapText="1"/>
    </xf>
    <xf numFmtId="0" fontId="1" fillId="2" borderId="9" xfId="1" applyFill="1" applyBorder="1" applyAlignment="1">
      <alignment horizontal="center" vertical="center" wrapText="1"/>
    </xf>
    <xf numFmtId="1" fontId="1" fillId="4" borderId="8" xfId="1" applyNumberFormat="1" applyFill="1" applyBorder="1" applyAlignment="1">
      <alignment horizontal="center" vertical="center" wrapText="1"/>
    </xf>
    <xf numFmtId="0" fontId="1" fillId="4" borderId="9" xfId="1" applyFill="1" applyBorder="1" applyAlignment="1">
      <alignment horizontal="center" vertical="center" wrapText="1"/>
    </xf>
    <xf numFmtId="1" fontId="1" fillId="0" borderId="10" xfId="1" applyNumberFormat="1" applyBorder="1" applyAlignment="1">
      <alignment horizontal="center" vertical="center" wrapText="1"/>
    </xf>
    <xf numFmtId="0" fontId="1" fillId="0" borderId="11" xfId="1" applyBorder="1" applyAlignment="1">
      <alignment horizontal="center" vertical="center" wrapText="1"/>
    </xf>
    <xf numFmtId="14" fontId="1" fillId="0" borderId="11" xfId="1" applyNumberFormat="1" applyBorder="1" applyAlignment="1">
      <alignment horizontal="center" vertical="center" wrapText="1"/>
    </xf>
    <xf numFmtId="0" fontId="1" fillId="0" borderId="11" xfId="1" applyBorder="1" applyAlignment="1">
      <alignment vertical="center" wrapText="1"/>
    </xf>
    <xf numFmtId="0" fontId="1" fillId="0" borderId="12" xfId="1" applyBorder="1" applyAlignment="1">
      <alignment horizontal="center" vertical="center" wrapText="1"/>
    </xf>
    <xf numFmtId="1" fontId="3" fillId="3" borderId="8"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14" fontId="3" fillId="3" borderId="1" xfId="1" applyNumberFormat="1" applyFont="1" applyFill="1" applyBorder="1" applyAlignment="1">
      <alignment horizontal="center" vertical="center" wrapText="1"/>
    </xf>
    <xf numFmtId="0" fontId="3" fillId="3" borderId="1" xfId="1" applyFont="1" applyFill="1" applyBorder="1" applyAlignment="1">
      <alignment vertical="center"/>
    </xf>
    <xf numFmtId="0" fontId="3" fillId="3" borderId="9" xfId="1" applyFont="1" applyFill="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5" fillId="0" borderId="2" xfId="1" applyFont="1" applyBorder="1" applyAlignment="1">
      <alignment horizontal="center" vertical="center" wrapText="1"/>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0" borderId="11" xfId="1" applyFont="1" applyBorder="1" applyAlignment="1">
      <alignment horizontal="center" vertical="center" wrapText="1"/>
    </xf>
    <xf numFmtId="0" fontId="7" fillId="0" borderId="1" xfId="1" applyFont="1" applyBorder="1" applyAlignment="1">
      <alignment horizontal="center" vertical="center" wrapText="1"/>
    </xf>
    <xf numFmtId="0" fontId="5" fillId="5" borderId="1" xfId="1" applyFont="1" applyFill="1" applyBorder="1" applyAlignment="1">
      <alignment horizontal="center" vertical="center" wrapText="1"/>
    </xf>
    <xf numFmtId="0" fontId="5" fillId="5" borderId="2" xfId="1" applyFont="1" applyFill="1" applyBorder="1" applyAlignment="1">
      <alignment horizontal="center" vertical="center" wrapText="1"/>
    </xf>
    <xf numFmtId="1" fontId="1" fillId="5" borderId="8" xfId="1" applyNumberFormat="1" applyFill="1" applyBorder="1" applyAlignment="1">
      <alignment horizontal="center" vertical="center" wrapText="1"/>
    </xf>
    <xf numFmtId="0" fontId="1" fillId="5" borderId="1" xfId="1" applyFill="1" applyBorder="1" applyAlignment="1">
      <alignment horizontal="center" vertical="center" wrapText="1"/>
    </xf>
    <xf numFmtId="14" fontId="1" fillId="5" borderId="1" xfId="1" applyNumberFormat="1" applyFill="1" applyBorder="1" applyAlignment="1">
      <alignment horizontal="center" vertical="center" wrapText="1"/>
    </xf>
    <xf numFmtId="0" fontId="1" fillId="5" borderId="1" xfId="1" applyFill="1" applyBorder="1" applyAlignment="1">
      <alignment vertical="center" wrapText="1"/>
    </xf>
    <xf numFmtId="0" fontId="1" fillId="5" borderId="9" xfId="1" applyFill="1" applyBorder="1" applyAlignment="1">
      <alignment horizontal="center" vertical="center" wrapText="1"/>
    </xf>
  </cellXfs>
  <cellStyles count="2">
    <cellStyle name="Normal" xfId="0" builtinId="0"/>
    <cellStyle name="Normal 2" xfId="1" xr:uid="{3DD3DF21-81D8-42AD-8F43-AE185651CA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1C49D-6C78-428D-8EC6-E73433A4167F}">
  <sheetPr>
    <tabColor rgb="FF00B050"/>
    <outlinePr summaryBelow="0" summaryRight="0"/>
    <pageSetUpPr autoPageBreaks="0" fitToPage="1"/>
  </sheetPr>
  <dimension ref="A1:T72"/>
  <sheetViews>
    <sheetView tabSelected="1" workbookViewId="0">
      <selection activeCell="H23" sqref="H23"/>
    </sheetView>
  </sheetViews>
  <sheetFormatPr defaultColWidth="6.84375" defaultRowHeight="12.45" x14ac:dyDescent="0.4"/>
  <cols>
    <col min="1" max="1" width="9.4609375" style="2" bestFit="1" customWidth="1"/>
    <col min="2" max="2" width="15.4609375" style="2" bestFit="1" customWidth="1"/>
    <col min="3" max="3" width="35.53515625" style="2" bestFit="1" customWidth="1"/>
    <col min="4" max="4" width="13.07421875" style="2" bestFit="1" customWidth="1"/>
    <col min="5" max="5" width="18" style="2" bestFit="1" customWidth="1"/>
    <col min="6" max="6" width="19.69140625" style="2" bestFit="1" customWidth="1"/>
    <col min="7" max="7" width="19.4609375" style="2" bestFit="1" customWidth="1"/>
    <col min="8" max="8" width="28.3046875" style="2" bestFit="1" customWidth="1"/>
    <col min="9" max="9" width="17.3046875" style="2" customWidth="1"/>
    <col min="10" max="10" width="80.765625" style="1" customWidth="1"/>
    <col min="11" max="11" width="19.07421875" style="2" bestFit="1" customWidth="1"/>
    <col min="12" max="12" width="16.23046875" style="2" bestFit="1" customWidth="1"/>
    <col min="13" max="13" width="14.3046875" style="2" bestFit="1" customWidth="1"/>
    <col min="14" max="14" width="26.23046875" style="2" bestFit="1" customWidth="1"/>
    <col min="15" max="15" width="19.23046875" style="3" customWidth="1"/>
    <col min="16" max="16" width="13.53515625" style="2" customWidth="1"/>
    <col min="17" max="17" width="18" style="2" bestFit="1" customWidth="1"/>
    <col min="18" max="18" width="16" style="2" bestFit="1" customWidth="1"/>
    <col min="19" max="19" width="11.4609375" style="2" bestFit="1" customWidth="1"/>
    <col min="20" max="20" width="13.84375" style="2" bestFit="1" customWidth="1"/>
    <col min="21" max="16384" width="6.84375" style="1"/>
  </cols>
  <sheetData>
    <row r="1" spans="1:20" ht="25.3" thickBot="1" x14ac:dyDescent="0.45">
      <c r="A1" s="19" t="s">
        <v>303</v>
      </c>
      <c r="B1" s="20" t="s">
        <v>334</v>
      </c>
      <c r="C1" s="20" t="s">
        <v>304</v>
      </c>
      <c r="D1" s="20" t="s">
        <v>305</v>
      </c>
      <c r="E1" s="20" t="s">
        <v>335</v>
      </c>
      <c r="F1" s="20" t="s">
        <v>306</v>
      </c>
      <c r="G1" s="20" t="s">
        <v>307</v>
      </c>
      <c r="H1" s="20" t="s">
        <v>308</v>
      </c>
      <c r="I1" s="20" t="s">
        <v>309</v>
      </c>
      <c r="J1" s="21" t="s">
        <v>310</v>
      </c>
      <c r="K1" s="20" t="s">
        <v>311</v>
      </c>
      <c r="L1" s="20" t="s">
        <v>336</v>
      </c>
      <c r="M1" s="20" t="s">
        <v>337</v>
      </c>
      <c r="N1" s="20" t="s">
        <v>312</v>
      </c>
      <c r="O1" s="22" t="s">
        <v>313</v>
      </c>
      <c r="P1" s="20" t="s">
        <v>338</v>
      </c>
      <c r="Q1" s="20" t="s">
        <v>340</v>
      </c>
      <c r="R1" s="20" t="s">
        <v>341</v>
      </c>
      <c r="S1" s="20" t="s">
        <v>339</v>
      </c>
      <c r="T1" s="23" t="s">
        <v>342</v>
      </c>
    </row>
    <row r="2" spans="1:20" ht="74.599999999999994" x14ac:dyDescent="0.4">
      <c r="A2" s="24">
        <v>7411</v>
      </c>
      <c r="B2" s="16" t="s">
        <v>99</v>
      </c>
      <c r="C2" s="16" t="s">
        <v>100</v>
      </c>
      <c r="D2" s="16" t="s">
        <v>40</v>
      </c>
      <c r="E2" s="16" t="s">
        <v>0</v>
      </c>
      <c r="F2" s="16" t="s">
        <v>1</v>
      </c>
      <c r="G2" s="16" t="s">
        <v>17</v>
      </c>
      <c r="H2" s="16" t="s">
        <v>18</v>
      </c>
      <c r="I2" s="17">
        <v>45063</v>
      </c>
      <c r="J2" s="18" t="s">
        <v>102</v>
      </c>
      <c r="K2" s="16" t="s">
        <v>19</v>
      </c>
      <c r="L2" s="16">
        <v>-82.634688999999995</v>
      </c>
      <c r="M2" s="16">
        <v>37.168365999999999</v>
      </c>
      <c r="N2" s="16" t="s">
        <v>101</v>
      </c>
      <c r="O2" s="17">
        <v>45063</v>
      </c>
      <c r="P2" s="16" t="str">
        <f>IFERROR(VLOOKUP(B2,#REF!,12,FALSE),"")</f>
        <v/>
      </c>
      <c r="Q2" s="16">
        <v>3</v>
      </c>
      <c r="R2" s="16"/>
      <c r="S2" s="16">
        <f t="shared" ref="S2:S33" si="0">SUM(Q2:R2)</f>
        <v>3</v>
      </c>
      <c r="T2" s="25">
        <v>1</v>
      </c>
    </row>
    <row r="3" spans="1:20" ht="62.15" x14ac:dyDescent="0.4">
      <c r="A3" s="26">
        <v>7872</v>
      </c>
      <c r="B3" s="7" t="s">
        <v>172</v>
      </c>
      <c r="C3" s="7" t="s">
        <v>173</v>
      </c>
      <c r="D3" s="7" t="s">
        <v>174</v>
      </c>
      <c r="E3" s="7" t="s">
        <v>23</v>
      </c>
      <c r="F3" s="7" t="s">
        <v>1</v>
      </c>
      <c r="G3" s="7" t="s">
        <v>17</v>
      </c>
      <c r="H3" s="7" t="s">
        <v>27</v>
      </c>
      <c r="I3" s="8">
        <v>45406</v>
      </c>
      <c r="J3" s="9" t="s">
        <v>317</v>
      </c>
      <c r="K3" s="7" t="s">
        <v>2</v>
      </c>
      <c r="L3" s="7">
        <v>-83.668227999999999</v>
      </c>
      <c r="M3" s="7">
        <v>37.992316000000002</v>
      </c>
      <c r="N3" s="7" t="s">
        <v>171</v>
      </c>
      <c r="O3" s="8">
        <v>45406</v>
      </c>
      <c r="P3" s="7" t="str">
        <f>IFERROR(VLOOKUP(B3,#REF!,12,FALSE),"")</f>
        <v/>
      </c>
      <c r="Q3" s="7">
        <v>3</v>
      </c>
      <c r="R3" s="7">
        <v>1</v>
      </c>
      <c r="S3" s="7">
        <f t="shared" si="0"/>
        <v>4</v>
      </c>
      <c r="T3" s="27">
        <f t="shared" ref="T3:T34" si="1">+T2+1</f>
        <v>2</v>
      </c>
    </row>
    <row r="4" spans="1:20" ht="161.6" x14ac:dyDescent="0.4">
      <c r="A4" s="26">
        <v>7263</v>
      </c>
      <c r="B4" s="7" t="s">
        <v>184</v>
      </c>
      <c r="C4" s="7" t="s">
        <v>185</v>
      </c>
      <c r="D4" s="7" t="s">
        <v>142</v>
      </c>
      <c r="E4" s="7" t="s">
        <v>0</v>
      </c>
      <c r="F4" s="7" t="s">
        <v>1</v>
      </c>
      <c r="G4" s="7" t="s">
        <v>17</v>
      </c>
      <c r="H4" s="7" t="s">
        <v>18</v>
      </c>
      <c r="I4" s="8">
        <v>45476</v>
      </c>
      <c r="J4" s="9" t="s">
        <v>331</v>
      </c>
      <c r="K4" s="7" t="s">
        <v>19</v>
      </c>
      <c r="L4" s="7">
        <v>-83.978611110000003</v>
      </c>
      <c r="M4" s="7">
        <v>37.456944440000001</v>
      </c>
      <c r="N4" s="7" t="s">
        <v>186</v>
      </c>
      <c r="O4" s="8">
        <v>45476</v>
      </c>
      <c r="P4" s="7" t="str">
        <f>IFERROR(VLOOKUP(B4,#REF!,12,FALSE),"")</f>
        <v/>
      </c>
      <c r="Q4" s="7">
        <v>3</v>
      </c>
      <c r="R4" s="7"/>
      <c r="S4" s="7">
        <f t="shared" si="0"/>
        <v>3</v>
      </c>
      <c r="T4" s="27">
        <f t="shared" si="1"/>
        <v>3</v>
      </c>
    </row>
    <row r="5" spans="1:20" ht="87" x14ac:dyDescent="0.4">
      <c r="A5" s="28">
        <v>134011</v>
      </c>
      <c r="B5" s="4" t="s">
        <v>268</v>
      </c>
      <c r="C5" s="4" t="s">
        <v>269</v>
      </c>
      <c r="D5" s="4" t="s">
        <v>256</v>
      </c>
      <c r="E5" s="4" t="s">
        <v>59</v>
      </c>
      <c r="F5" s="4" t="s">
        <v>1</v>
      </c>
      <c r="G5" s="4" t="s">
        <v>17</v>
      </c>
      <c r="H5" s="4" t="s">
        <v>85</v>
      </c>
      <c r="I5" s="5">
        <v>45223</v>
      </c>
      <c r="J5" s="6" t="s">
        <v>332</v>
      </c>
      <c r="K5" s="4" t="s">
        <v>5</v>
      </c>
      <c r="L5" s="4">
        <v>-84.689984999999993</v>
      </c>
      <c r="M5" s="4">
        <v>38.988250999999998</v>
      </c>
      <c r="N5" s="4" t="s">
        <v>346</v>
      </c>
      <c r="O5" s="5">
        <v>45223</v>
      </c>
      <c r="P5" s="4" t="str">
        <f>IFERROR(VLOOKUP(B5,#REF!,12,FALSE),"")</f>
        <v/>
      </c>
      <c r="Q5" s="4">
        <v>3</v>
      </c>
      <c r="R5" s="4">
        <v>1</v>
      </c>
      <c r="S5" s="4">
        <f t="shared" si="0"/>
        <v>4</v>
      </c>
      <c r="T5" s="29">
        <f t="shared" si="1"/>
        <v>4</v>
      </c>
    </row>
    <row r="6" spans="1:20" ht="87" x14ac:dyDescent="0.4">
      <c r="A6" s="26">
        <v>7314</v>
      </c>
      <c r="B6" s="7" t="s">
        <v>13</v>
      </c>
      <c r="C6" s="7" t="s">
        <v>14</v>
      </c>
      <c r="D6" s="7" t="s">
        <v>15</v>
      </c>
      <c r="E6" s="7" t="s">
        <v>0</v>
      </c>
      <c r="F6" s="7" t="s">
        <v>1</v>
      </c>
      <c r="G6" s="7" t="s">
        <v>17</v>
      </c>
      <c r="H6" s="7" t="s">
        <v>18</v>
      </c>
      <c r="I6" s="8">
        <v>45064</v>
      </c>
      <c r="J6" s="9" t="s">
        <v>316</v>
      </c>
      <c r="K6" s="7" t="s">
        <v>19</v>
      </c>
      <c r="L6" s="7">
        <v>-84.677499999999995</v>
      </c>
      <c r="M6" s="7">
        <v>37.486944440000002</v>
      </c>
      <c r="N6" s="7" t="s">
        <v>16</v>
      </c>
      <c r="O6" s="8">
        <v>45064</v>
      </c>
      <c r="P6" s="7" t="str">
        <f>IFERROR(VLOOKUP(B6,#REF!,12,FALSE),"")</f>
        <v/>
      </c>
      <c r="Q6" s="7">
        <v>3</v>
      </c>
      <c r="R6" s="7"/>
      <c r="S6" s="7">
        <f t="shared" si="0"/>
        <v>3</v>
      </c>
      <c r="T6" s="27">
        <f t="shared" si="1"/>
        <v>5</v>
      </c>
    </row>
    <row r="7" spans="1:20" ht="37.299999999999997" x14ac:dyDescent="0.4">
      <c r="A7" s="26">
        <v>6962</v>
      </c>
      <c r="B7" s="7" t="s">
        <v>73</v>
      </c>
      <c r="C7" s="7" t="s">
        <v>74</v>
      </c>
      <c r="D7" s="7" t="s">
        <v>75</v>
      </c>
      <c r="E7" s="7" t="s">
        <v>59</v>
      </c>
      <c r="F7" s="7" t="s">
        <v>1</v>
      </c>
      <c r="G7" s="7" t="s">
        <v>17</v>
      </c>
      <c r="H7" s="7" t="s">
        <v>18</v>
      </c>
      <c r="I7" s="8">
        <v>45064</v>
      </c>
      <c r="J7" s="9" t="s">
        <v>314</v>
      </c>
      <c r="K7" s="7" t="s">
        <v>5</v>
      </c>
      <c r="L7" s="7">
        <v>-84.907854</v>
      </c>
      <c r="M7" s="7">
        <v>37.585493</v>
      </c>
      <c r="N7" s="7" t="s">
        <v>76</v>
      </c>
      <c r="O7" s="8">
        <v>45064</v>
      </c>
      <c r="P7" s="7" t="str">
        <f>IFERROR(VLOOKUP(B7,#REF!,12,FALSE),"")</f>
        <v/>
      </c>
      <c r="Q7" s="7">
        <v>3</v>
      </c>
      <c r="R7" s="7"/>
      <c r="S7" s="7">
        <f t="shared" si="0"/>
        <v>3</v>
      </c>
      <c r="T7" s="27">
        <f t="shared" si="1"/>
        <v>6</v>
      </c>
    </row>
    <row r="8" spans="1:20" ht="87" x14ac:dyDescent="0.4">
      <c r="A8" s="26">
        <v>8111</v>
      </c>
      <c r="B8" s="7" t="s">
        <v>119</v>
      </c>
      <c r="C8" s="7" t="s">
        <v>120</v>
      </c>
      <c r="D8" s="7" t="s">
        <v>121</v>
      </c>
      <c r="E8" s="7" t="s">
        <v>0</v>
      </c>
      <c r="F8" s="7" t="s">
        <v>1</v>
      </c>
      <c r="G8" s="7" t="s">
        <v>17</v>
      </c>
      <c r="H8" s="7" t="s">
        <v>27</v>
      </c>
      <c r="I8" s="8">
        <v>45274</v>
      </c>
      <c r="J8" s="9" t="s">
        <v>318</v>
      </c>
      <c r="K8" s="7" t="s">
        <v>22</v>
      </c>
      <c r="L8" s="7">
        <v>-87.152530999999996</v>
      </c>
      <c r="M8" s="7">
        <v>36.839782999999997</v>
      </c>
      <c r="N8" s="7" t="s">
        <v>122</v>
      </c>
      <c r="O8" s="8">
        <v>45274</v>
      </c>
      <c r="P8" s="7" t="str">
        <f>IFERROR(VLOOKUP(B8,#REF!,12,FALSE),"")</f>
        <v/>
      </c>
      <c r="Q8" s="7">
        <v>3</v>
      </c>
      <c r="R8" s="7">
        <v>1</v>
      </c>
      <c r="S8" s="7">
        <f t="shared" si="0"/>
        <v>4</v>
      </c>
      <c r="T8" s="27">
        <f t="shared" si="1"/>
        <v>7</v>
      </c>
    </row>
    <row r="9" spans="1:20" ht="24.9" x14ac:dyDescent="0.4">
      <c r="A9" s="59">
        <v>162729</v>
      </c>
      <c r="B9" s="60" t="s">
        <v>230</v>
      </c>
      <c r="C9" s="60" t="s">
        <v>231</v>
      </c>
      <c r="D9" s="60" t="s">
        <v>105</v>
      </c>
      <c r="E9" s="60" t="s">
        <v>23</v>
      </c>
      <c r="F9" s="60" t="s">
        <v>1</v>
      </c>
      <c r="G9" s="60" t="s">
        <v>17</v>
      </c>
      <c r="H9" s="60" t="s">
        <v>21</v>
      </c>
      <c r="I9" s="61">
        <v>45420</v>
      </c>
      <c r="J9" s="62" t="s">
        <v>301</v>
      </c>
      <c r="K9" s="60" t="s">
        <v>5</v>
      </c>
      <c r="L9" s="60">
        <v>-87.52731</v>
      </c>
      <c r="M9" s="60">
        <v>37.397069000000002</v>
      </c>
      <c r="N9" s="60" t="s">
        <v>232</v>
      </c>
      <c r="O9" s="61">
        <v>45420</v>
      </c>
      <c r="P9" s="60" t="str">
        <f>IFERROR(VLOOKUP(B9,#REF!,12,FALSE),"")</f>
        <v/>
      </c>
      <c r="Q9" s="60">
        <v>3</v>
      </c>
      <c r="R9" s="60"/>
      <c r="S9" s="60">
        <f t="shared" si="0"/>
        <v>3</v>
      </c>
      <c r="T9" s="63">
        <f t="shared" si="1"/>
        <v>8</v>
      </c>
    </row>
    <row r="10" spans="1:20" ht="24.9" x14ac:dyDescent="0.4">
      <c r="A10" s="26">
        <v>7244</v>
      </c>
      <c r="B10" s="7" t="s">
        <v>107</v>
      </c>
      <c r="C10" s="7" t="s">
        <v>108</v>
      </c>
      <c r="D10" s="7" t="s">
        <v>105</v>
      </c>
      <c r="E10" s="7" t="s">
        <v>0</v>
      </c>
      <c r="F10" s="7" t="s">
        <v>1</v>
      </c>
      <c r="G10" s="7" t="s">
        <v>17</v>
      </c>
      <c r="H10" s="7" t="s">
        <v>27</v>
      </c>
      <c r="I10" s="8">
        <v>45121</v>
      </c>
      <c r="J10" s="9" t="s">
        <v>110</v>
      </c>
      <c r="K10" s="7" t="s">
        <v>5</v>
      </c>
      <c r="L10" s="7">
        <v>-87.518910000000005</v>
      </c>
      <c r="M10" s="7">
        <v>37.273829999999997</v>
      </c>
      <c r="N10" s="7" t="s">
        <v>109</v>
      </c>
      <c r="O10" s="8">
        <v>45121</v>
      </c>
      <c r="P10" s="7" t="str">
        <f>IFERROR(VLOOKUP(B10,#REF!,12,FALSE),"")</f>
        <v/>
      </c>
      <c r="Q10" s="7">
        <v>3</v>
      </c>
      <c r="R10" s="7">
        <v>1</v>
      </c>
      <c r="S10" s="7">
        <f t="shared" si="0"/>
        <v>4</v>
      </c>
      <c r="T10" s="27">
        <f t="shared" si="1"/>
        <v>9</v>
      </c>
    </row>
    <row r="11" spans="1:20" ht="87" x14ac:dyDescent="0.4">
      <c r="A11" s="30">
        <v>6981</v>
      </c>
      <c r="B11" s="10" t="s">
        <v>86</v>
      </c>
      <c r="C11" s="10" t="s">
        <v>87</v>
      </c>
      <c r="D11" s="10" t="s">
        <v>88</v>
      </c>
      <c r="E11" s="10" t="s">
        <v>4</v>
      </c>
      <c r="F11" s="10" t="s">
        <v>1</v>
      </c>
      <c r="G11" s="10" t="s">
        <v>10</v>
      </c>
      <c r="H11" s="10" t="s">
        <v>18</v>
      </c>
      <c r="I11" s="11">
        <v>45245</v>
      </c>
      <c r="J11" s="12" t="s">
        <v>89</v>
      </c>
      <c r="K11" s="10" t="s">
        <v>5</v>
      </c>
      <c r="L11" s="10">
        <v>-83.369634000000005</v>
      </c>
      <c r="M11" s="10">
        <v>37.558357000000001</v>
      </c>
      <c r="N11" s="10" t="s">
        <v>47</v>
      </c>
      <c r="O11" s="11">
        <v>45245</v>
      </c>
      <c r="P11" s="10" t="str">
        <f>IFERROR(VLOOKUP(B11,#REF!,12,FALSE),"")</f>
        <v/>
      </c>
      <c r="Q11" s="10">
        <v>3</v>
      </c>
      <c r="R11" s="10"/>
      <c r="S11" s="10">
        <f t="shared" si="0"/>
        <v>3</v>
      </c>
      <c r="T11" s="31">
        <f t="shared" si="1"/>
        <v>10</v>
      </c>
    </row>
    <row r="12" spans="1:20" ht="111.9" x14ac:dyDescent="0.4">
      <c r="A12" s="30">
        <v>33339</v>
      </c>
      <c r="B12" s="10" t="s">
        <v>134</v>
      </c>
      <c r="C12" s="10" t="s">
        <v>135</v>
      </c>
      <c r="D12" s="10" t="s">
        <v>136</v>
      </c>
      <c r="E12" s="10" t="s">
        <v>23</v>
      </c>
      <c r="F12" s="10" t="s">
        <v>1</v>
      </c>
      <c r="G12" s="10" t="s">
        <v>10</v>
      </c>
      <c r="H12" s="10" t="s">
        <v>68</v>
      </c>
      <c r="I12" s="11">
        <v>45441</v>
      </c>
      <c r="J12" s="12" t="s">
        <v>281</v>
      </c>
      <c r="K12" s="10" t="s">
        <v>5</v>
      </c>
      <c r="L12" s="10">
        <v>-84.472777780000001</v>
      </c>
      <c r="M12" s="10">
        <v>38.000555560000002</v>
      </c>
      <c r="N12" s="10" t="s">
        <v>137</v>
      </c>
      <c r="O12" s="11">
        <v>45441</v>
      </c>
      <c r="P12" s="10" t="str">
        <f>IFERROR(VLOOKUP(B12,#REF!,12,FALSE),"")</f>
        <v/>
      </c>
      <c r="Q12" s="10"/>
      <c r="R12" s="10">
        <v>1</v>
      </c>
      <c r="S12" s="10">
        <f t="shared" si="0"/>
        <v>1</v>
      </c>
      <c r="T12" s="31">
        <f t="shared" si="1"/>
        <v>11</v>
      </c>
    </row>
    <row r="13" spans="1:20" ht="49.75" x14ac:dyDescent="0.4">
      <c r="A13" s="28">
        <v>105284</v>
      </c>
      <c r="B13" s="4" t="s">
        <v>257</v>
      </c>
      <c r="C13" s="4" t="s">
        <v>258</v>
      </c>
      <c r="D13" s="4" t="s">
        <v>237</v>
      </c>
      <c r="E13" s="4" t="s">
        <v>4</v>
      </c>
      <c r="F13" s="4" t="s">
        <v>1</v>
      </c>
      <c r="G13" s="4" t="s">
        <v>10</v>
      </c>
      <c r="H13" s="4" t="s">
        <v>18</v>
      </c>
      <c r="I13" s="5">
        <v>45352</v>
      </c>
      <c r="J13" s="6" t="s">
        <v>259</v>
      </c>
      <c r="K13" s="4" t="s">
        <v>2</v>
      </c>
      <c r="L13" s="4">
        <v>-84.527445999999998</v>
      </c>
      <c r="M13" s="4">
        <v>39.060034000000002</v>
      </c>
      <c r="N13" s="4" t="s">
        <v>47</v>
      </c>
      <c r="O13" s="5">
        <v>45352</v>
      </c>
      <c r="P13" s="4" t="str">
        <f>IFERROR(VLOOKUP(B13,#REF!,12,FALSE),"")</f>
        <v/>
      </c>
      <c r="Q13" s="4">
        <v>3</v>
      </c>
      <c r="R13" s="4"/>
      <c r="S13" s="4">
        <f t="shared" si="0"/>
        <v>3</v>
      </c>
      <c r="T13" s="29">
        <f t="shared" si="1"/>
        <v>12</v>
      </c>
    </row>
    <row r="14" spans="1:20" ht="74.599999999999994" x14ac:dyDescent="0.4">
      <c r="A14" s="28">
        <v>7317</v>
      </c>
      <c r="B14" s="4" t="s">
        <v>200</v>
      </c>
      <c r="C14" s="4" t="s">
        <v>201</v>
      </c>
      <c r="D14" s="4" t="s">
        <v>199</v>
      </c>
      <c r="E14" s="4" t="s">
        <v>23</v>
      </c>
      <c r="F14" s="4" t="s">
        <v>1</v>
      </c>
      <c r="G14" s="4" t="s">
        <v>10</v>
      </c>
      <c r="H14" s="4" t="s">
        <v>18</v>
      </c>
      <c r="I14" s="5">
        <v>45428</v>
      </c>
      <c r="J14" s="6" t="s">
        <v>333</v>
      </c>
      <c r="K14" s="4" t="s">
        <v>5</v>
      </c>
      <c r="L14" s="4">
        <v>-85.818055999999999</v>
      </c>
      <c r="M14" s="4">
        <v>38.126389000000003</v>
      </c>
      <c r="N14" s="4" t="s">
        <v>202</v>
      </c>
      <c r="O14" s="5">
        <v>45428</v>
      </c>
      <c r="P14" s="4" t="str">
        <f>IFERROR(VLOOKUP(B14,#REF!,12,FALSE),"")</f>
        <v/>
      </c>
      <c r="Q14" s="4">
        <v>3</v>
      </c>
      <c r="R14" s="4"/>
      <c r="S14" s="4">
        <f t="shared" si="0"/>
        <v>3</v>
      </c>
      <c r="T14" s="29">
        <f t="shared" si="1"/>
        <v>13</v>
      </c>
    </row>
    <row r="15" spans="1:20" ht="149.15" x14ac:dyDescent="0.4">
      <c r="A15" s="28">
        <v>7299</v>
      </c>
      <c r="B15" s="4" t="s">
        <v>203</v>
      </c>
      <c r="C15" s="4" t="s">
        <v>204</v>
      </c>
      <c r="D15" s="4" t="s">
        <v>205</v>
      </c>
      <c r="E15" s="4" t="s">
        <v>0</v>
      </c>
      <c r="F15" s="4" t="s">
        <v>1</v>
      </c>
      <c r="G15" s="4" t="s">
        <v>10</v>
      </c>
      <c r="H15" s="4" t="s">
        <v>11</v>
      </c>
      <c r="I15" s="5">
        <v>45316</v>
      </c>
      <c r="J15" s="6" t="s">
        <v>207</v>
      </c>
      <c r="K15" s="4" t="s">
        <v>5</v>
      </c>
      <c r="L15" s="4">
        <v>-84.567047000000002</v>
      </c>
      <c r="M15" s="4">
        <v>37.886575999999998</v>
      </c>
      <c r="N15" s="4" t="s">
        <v>206</v>
      </c>
      <c r="O15" s="5">
        <v>45316</v>
      </c>
      <c r="P15" s="4" t="str">
        <f>IFERROR(VLOOKUP(B15,#REF!,12,FALSE),"")</f>
        <v/>
      </c>
      <c r="Q15" s="4"/>
      <c r="R15" s="4">
        <v>1</v>
      </c>
      <c r="S15" s="4">
        <f t="shared" si="0"/>
        <v>1</v>
      </c>
      <c r="T15" s="29">
        <f t="shared" si="1"/>
        <v>14</v>
      </c>
    </row>
    <row r="16" spans="1:20" ht="111.9" x14ac:dyDescent="0.4">
      <c r="A16" s="28">
        <v>7857</v>
      </c>
      <c r="B16" s="4" t="s">
        <v>70</v>
      </c>
      <c r="C16" s="4" t="s">
        <v>71</v>
      </c>
      <c r="D16" s="4" t="s">
        <v>20</v>
      </c>
      <c r="E16" s="4" t="s">
        <v>0</v>
      </c>
      <c r="F16" s="4" t="s">
        <v>1</v>
      </c>
      <c r="G16" s="4" t="s">
        <v>10</v>
      </c>
      <c r="H16" s="4" t="s">
        <v>18</v>
      </c>
      <c r="I16" s="5">
        <v>45322</v>
      </c>
      <c r="J16" s="6" t="s">
        <v>279</v>
      </c>
      <c r="K16" s="4" t="s">
        <v>19</v>
      </c>
      <c r="L16" s="4">
        <v>-84.242590000000007</v>
      </c>
      <c r="M16" s="4">
        <v>37.54327</v>
      </c>
      <c r="N16" s="4" t="s">
        <v>72</v>
      </c>
      <c r="O16" s="5">
        <v>45322</v>
      </c>
      <c r="P16" s="4" t="str">
        <f>IFERROR(VLOOKUP(B16,#REF!,12,FALSE),"")</f>
        <v/>
      </c>
      <c r="Q16" s="4">
        <v>3</v>
      </c>
      <c r="R16" s="4"/>
      <c r="S16" s="4">
        <f t="shared" si="0"/>
        <v>3</v>
      </c>
      <c r="T16" s="29">
        <f t="shared" si="1"/>
        <v>15</v>
      </c>
    </row>
    <row r="17" spans="1:20" x14ac:dyDescent="0.4">
      <c r="A17" s="39">
        <v>7290</v>
      </c>
      <c r="B17" s="40" t="s">
        <v>111</v>
      </c>
      <c r="C17" s="40" t="s">
        <v>112</v>
      </c>
      <c r="D17" s="40" t="s">
        <v>105</v>
      </c>
      <c r="E17" s="40" t="s">
        <v>0</v>
      </c>
      <c r="F17" s="40" t="s">
        <v>1</v>
      </c>
      <c r="G17" s="40" t="s">
        <v>10</v>
      </c>
      <c r="H17" s="40" t="s">
        <v>21</v>
      </c>
      <c r="I17" s="41">
        <v>45447</v>
      </c>
      <c r="J17" s="42" t="s">
        <v>315</v>
      </c>
      <c r="K17" s="40" t="s">
        <v>5</v>
      </c>
      <c r="L17" s="40">
        <v>-87.464022</v>
      </c>
      <c r="M17" s="40">
        <v>37.181752000000003</v>
      </c>
      <c r="N17" s="40" t="s">
        <v>113</v>
      </c>
      <c r="O17" s="41">
        <v>45447</v>
      </c>
      <c r="P17" s="40" t="str">
        <f>IFERROR(VLOOKUP(B17,#REF!,12,FALSE),"")</f>
        <v/>
      </c>
      <c r="Q17" s="40">
        <v>3</v>
      </c>
      <c r="R17" s="40"/>
      <c r="S17" s="40">
        <f t="shared" si="0"/>
        <v>3</v>
      </c>
      <c r="T17" s="43">
        <f t="shared" si="1"/>
        <v>16</v>
      </c>
    </row>
    <row r="18" spans="1:20" ht="24.9" x14ac:dyDescent="0.4">
      <c r="A18" s="26">
        <v>130130</v>
      </c>
      <c r="B18" s="7" t="s">
        <v>238</v>
      </c>
      <c r="C18" s="7" t="s">
        <v>239</v>
      </c>
      <c r="D18" s="7" t="s">
        <v>170</v>
      </c>
      <c r="E18" s="7" t="s">
        <v>23</v>
      </c>
      <c r="F18" s="7" t="s">
        <v>1</v>
      </c>
      <c r="G18" s="7" t="s">
        <v>10</v>
      </c>
      <c r="H18" s="7" t="s">
        <v>11</v>
      </c>
      <c r="I18" s="8">
        <v>45406</v>
      </c>
      <c r="J18" s="9" t="s">
        <v>240</v>
      </c>
      <c r="K18" s="7" t="s">
        <v>2</v>
      </c>
      <c r="L18" s="7">
        <v>-83.599052</v>
      </c>
      <c r="M18" s="7">
        <v>38.058306999999999</v>
      </c>
      <c r="N18" s="7" t="s">
        <v>171</v>
      </c>
      <c r="O18" s="8">
        <v>45406</v>
      </c>
      <c r="P18" s="7" t="str">
        <f>IFERROR(VLOOKUP(B18,#REF!,12,FALSE),"")</f>
        <v/>
      </c>
      <c r="Q18" s="7"/>
      <c r="R18" s="7">
        <v>1</v>
      </c>
      <c r="S18" s="7">
        <f t="shared" si="0"/>
        <v>1</v>
      </c>
      <c r="T18" s="27">
        <f t="shared" si="1"/>
        <v>17</v>
      </c>
    </row>
    <row r="19" spans="1:20" ht="37.299999999999997" x14ac:dyDescent="0.4">
      <c r="A19" s="28">
        <v>8043</v>
      </c>
      <c r="B19" s="4" t="s">
        <v>78</v>
      </c>
      <c r="C19" s="4" t="s">
        <v>79</v>
      </c>
      <c r="D19" s="4" t="s">
        <v>80</v>
      </c>
      <c r="E19" s="4" t="s">
        <v>4</v>
      </c>
      <c r="F19" s="4" t="s">
        <v>1</v>
      </c>
      <c r="G19" s="4" t="s">
        <v>10</v>
      </c>
      <c r="H19" s="4" t="s">
        <v>11</v>
      </c>
      <c r="I19" s="5">
        <v>45085</v>
      </c>
      <c r="J19" s="6" t="s">
        <v>81</v>
      </c>
      <c r="K19" s="4" t="s">
        <v>19</v>
      </c>
      <c r="L19" s="4">
        <v>-84.335188000000002</v>
      </c>
      <c r="M19" s="4">
        <v>37.384393000000003</v>
      </c>
      <c r="N19" s="4" t="s">
        <v>47</v>
      </c>
      <c r="O19" s="5">
        <v>45085</v>
      </c>
      <c r="P19" s="4" t="str">
        <f>IFERROR(VLOOKUP(B19,#REF!,12,FALSE),"")</f>
        <v/>
      </c>
      <c r="Q19" s="4"/>
      <c r="R19" s="4">
        <v>1</v>
      </c>
      <c r="S19" s="4">
        <f t="shared" si="0"/>
        <v>1</v>
      </c>
      <c r="T19" s="29">
        <f t="shared" si="1"/>
        <v>18</v>
      </c>
    </row>
    <row r="20" spans="1:20" ht="24.9" x14ac:dyDescent="0.4">
      <c r="A20" s="26">
        <v>130129</v>
      </c>
      <c r="B20" s="7" t="s">
        <v>168</v>
      </c>
      <c r="C20" s="7" t="s">
        <v>169</v>
      </c>
      <c r="D20" s="7" t="s">
        <v>170</v>
      </c>
      <c r="E20" s="7" t="s">
        <v>23</v>
      </c>
      <c r="F20" s="7" t="s">
        <v>1</v>
      </c>
      <c r="G20" s="7" t="s">
        <v>10</v>
      </c>
      <c r="H20" s="7" t="s">
        <v>11</v>
      </c>
      <c r="I20" s="8">
        <v>45406</v>
      </c>
      <c r="J20" s="9" t="s">
        <v>289</v>
      </c>
      <c r="K20" s="7" t="s">
        <v>2</v>
      </c>
      <c r="L20" s="7">
        <v>-83.621388890000006</v>
      </c>
      <c r="M20" s="7">
        <v>38.024722220000001</v>
      </c>
      <c r="N20" s="7" t="s">
        <v>171</v>
      </c>
      <c r="O20" s="8">
        <v>45406</v>
      </c>
      <c r="P20" s="7" t="str">
        <f>IFERROR(VLOOKUP(B20,#REF!,12,FALSE),"")</f>
        <v/>
      </c>
      <c r="Q20" s="7"/>
      <c r="R20" s="7">
        <v>1</v>
      </c>
      <c r="S20" s="7">
        <f t="shared" si="0"/>
        <v>1</v>
      </c>
      <c r="T20" s="27">
        <f t="shared" si="1"/>
        <v>19</v>
      </c>
    </row>
    <row r="21" spans="1:20" ht="87" x14ac:dyDescent="0.4">
      <c r="A21" s="30">
        <v>7844</v>
      </c>
      <c r="B21" s="10" t="s">
        <v>215</v>
      </c>
      <c r="C21" s="10" t="s">
        <v>216</v>
      </c>
      <c r="D21" s="10" t="s">
        <v>20</v>
      </c>
      <c r="E21" s="10" t="s">
        <v>0</v>
      </c>
      <c r="F21" s="10" t="s">
        <v>1</v>
      </c>
      <c r="G21" s="10" t="s">
        <v>10</v>
      </c>
      <c r="H21" s="10" t="s">
        <v>11</v>
      </c>
      <c r="I21" s="11">
        <v>45322</v>
      </c>
      <c r="J21" s="12" t="s">
        <v>217</v>
      </c>
      <c r="K21" s="10" t="s">
        <v>19</v>
      </c>
      <c r="L21" s="10">
        <v>-84.183250000000001</v>
      </c>
      <c r="M21" s="10">
        <v>37.546080000000003</v>
      </c>
      <c r="N21" s="10" t="s">
        <v>72</v>
      </c>
      <c r="O21" s="11">
        <v>45322</v>
      </c>
      <c r="P21" s="10" t="str">
        <f>IFERROR(VLOOKUP(B21,#REF!,12,FALSE),"")</f>
        <v/>
      </c>
      <c r="Q21" s="10"/>
      <c r="R21" s="10">
        <v>1</v>
      </c>
      <c r="S21" s="10">
        <f t="shared" si="0"/>
        <v>1</v>
      </c>
      <c r="T21" s="31">
        <f t="shared" si="1"/>
        <v>20</v>
      </c>
    </row>
    <row r="22" spans="1:20" ht="74.599999999999994" x14ac:dyDescent="0.4">
      <c r="A22" s="28">
        <v>7028</v>
      </c>
      <c r="B22" s="4" t="s">
        <v>138</v>
      </c>
      <c r="C22" s="4" t="s">
        <v>139</v>
      </c>
      <c r="D22" s="4" t="s">
        <v>136</v>
      </c>
      <c r="E22" s="4" t="s">
        <v>59</v>
      </c>
      <c r="F22" s="4" t="s">
        <v>1</v>
      </c>
      <c r="G22" s="4" t="s">
        <v>10</v>
      </c>
      <c r="H22" s="4" t="s">
        <v>21</v>
      </c>
      <c r="I22" s="5">
        <v>45434</v>
      </c>
      <c r="J22" s="6" t="s">
        <v>319</v>
      </c>
      <c r="K22" s="4" t="s">
        <v>19</v>
      </c>
      <c r="L22" s="4">
        <v>-84.450417000000002</v>
      </c>
      <c r="M22" s="4">
        <v>37.978538999999998</v>
      </c>
      <c r="N22" s="4" t="s">
        <v>347</v>
      </c>
      <c r="O22" s="5">
        <v>45434</v>
      </c>
      <c r="P22" s="4" t="str">
        <f>IFERROR(VLOOKUP(B22,#REF!,12,FALSE),"")</f>
        <v/>
      </c>
      <c r="Q22" s="4">
        <v>3</v>
      </c>
      <c r="R22" s="4"/>
      <c r="S22" s="4">
        <f t="shared" si="0"/>
        <v>3</v>
      </c>
      <c r="T22" s="29">
        <f t="shared" si="1"/>
        <v>21</v>
      </c>
    </row>
    <row r="23" spans="1:20" ht="49.75" x14ac:dyDescent="0.4">
      <c r="A23" s="28">
        <v>7401</v>
      </c>
      <c r="B23" s="4" t="s">
        <v>221</v>
      </c>
      <c r="C23" s="4" t="s">
        <v>222</v>
      </c>
      <c r="D23" s="4" t="s">
        <v>199</v>
      </c>
      <c r="E23" s="4" t="s">
        <v>0</v>
      </c>
      <c r="F23" s="4" t="s">
        <v>1</v>
      </c>
      <c r="G23" s="4" t="s">
        <v>10</v>
      </c>
      <c r="H23" s="4" t="s">
        <v>18</v>
      </c>
      <c r="I23" s="5">
        <v>45428</v>
      </c>
      <c r="J23" s="6" t="s">
        <v>285</v>
      </c>
      <c r="K23" s="4" t="s">
        <v>5</v>
      </c>
      <c r="L23" s="4">
        <v>-85.763953999999998</v>
      </c>
      <c r="M23" s="4">
        <v>38.080713000000003</v>
      </c>
      <c r="N23" s="4" t="s">
        <v>223</v>
      </c>
      <c r="O23" s="5">
        <v>45428</v>
      </c>
      <c r="P23" s="4" t="str">
        <f>IFERROR(VLOOKUP(B23,#REF!,12,FALSE),"")</f>
        <v/>
      </c>
      <c r="Q23" s="4">
        <v>3</v>
      </c>
      <c r="R23" s="4"/>
      <c r="S23" s="4">
        <f t="shared" si="0"/>
        <v>3</v>
      </c>
      <c r="T23" s="29">
        <f t="shared" si="1"/>
        <v>22</v>
      </c>
    </row>
    <row r="24" spans="1:20" ht="49.75" x14ac:dyDescent="0.4">
      <c r="A24" s="28">
        <v>8016</v>
      </c>
      <c r="B24" s="4" t="s">
        <v>145</v>
      </c>
      <c r="C24" s="4" t="s">
        <v>146</v>
      </c>
      <c r="D24" s="4" t="s">
        <v>147</v>
      </c>
      <c r="E24" s="4" t="s">
        <v>59</v>
      </c>
      <c r="F24" s="4" t="s">
        <v>1</v>
      </c>
      <c r="G24" s="4" t="s">
        <v>10</v>
      </c>
      <c r="H24" s="4" t="s">
        <v>11</v>
      </c>
      <c r="I24" s="5">
        <v>44959</v>
      </c>
      <c r="J24" s="6" t="s">
        <v>149</v>
      </c>
      <c r="K24" s="4" t="s">
        <v>5</v>
      </c>
      <c r="L24" s="4">
        <v>-86.710880000000003</v>
      </c>
      <c r="M24" s="4">
        <v>37.638649999999998</v>
      </c>
      <c r="N24" s="4" t="s">
        <v>148</v>
      </c>
      <c r="O24" s="5">
        <v>44959</v>
      </c>
      <c r="P24" s="4" t="str">
        <f>IFERROR(VLOOKUP(B24,#REF!,12,FALSE),"")</f>
        <v/>
      </c>
      <c r="Q24" s="4"/>
      <c r="R24" s="4">
        <v>1</v>
      </c>
      <c r="S24" s="4">
        <f t="shared" si="0"/>
        <v>1</v>
      </c>
      <c r="T24" s="29">
        <f t="shared" si="1"/>
        <v>23</v>
      </c>
    </row>
    <row r="25" spans="1:20" ht="124.3" x14ac:dyDescent="0.4">
      <c r="A25" s="28">
        <v>7922</v>
      </c>
      <c r="B25" s="4" t="s">
        <v>233</v>
      </c>
      <c r="C25" s="4" t="s">
        <v>234</v>
      </c>
      <c r="D25" s="4" t="s">
        <v>157</v>
      </c>
      <c r="E25" s="4" t="s">
        <v>0</v>
      </c>
      <c r="F25" s="4" t="s">
        <v>1</v>
      </c>
      <c r="G25" s="4" t="s">
        <v>10</v>
      </c>
      <c r="H25" s="4" t="s">
        <v>27</v>
      </c>
      <c r="I25" s="5">
        <v>45148</v>
      </c>
      <c r="J25" s="6" t="s">
        <v>236</v>
      </c>
      <c r="K25" s="4" t="s">
        <v>5</v>
      </c>
      <c r="L25" s="4">
        <v>-85.366666670000001</v>
      </c>
      <c r="M25" s="4">
        <v>38.380555559999998</v>
      </c>
      <c r="N25" s="4" t="s">
        <v>235</v>
      </c>
      <c r="O25" s="5">
        <v>45148</v>
      </c>
      <c r="P25" s="4" t="str">
        <f>IFERROR(VLOOKUP(B25,#REF!,12,FALSE),"")</f>
        <v/>
      </c>
      <c r="Q25" s="4">
        <v>3</v>
      </c>
      <c r="R25" s="4">
        <v>1</v>
      </c>
      <c r="S25" s="4">
        <f t="shared" si="0"/>
        <v>4</v>
      </c>
      <c r="T25" s="29">
        <f t="shared" si="1"/>
        <v>24</v>
      </c>
    </row>
    <row r="26" spans="1:20" ht="136.75" x14ac:dyDescent="0.4">
      <c r="A26" s="28">
        <v>162563</v>
      </c>
      <c r="B26" s="4" t="s">
        <v>248</v>
      </c>
      <c r="C26" s="4" t="s">
        <v>249</v>
      </c>
      <c r="D26" s="4" t="s">
        <v>105</v>
      </c>
      <c r="E26" s="4" t="s">
        <v>0</v>
      </c>
      <c r="F26" s="4" t="s">
        <v>1</v>
      </c>
      <c r="G26" s="4" t="s">
        <v>10</v>
      </c>
      <c r="H26" s="4" t="s">
        <v>18</v>
      </c>
      <c r="I26" s="5">
        <v>45121</v>
      </c>
      <c r="J26" s="6" t="s">
        <v>327</v>
      </c>
      <c r="K26" s="4" t="s">
        <v>2</v>
      </c>
      <c r="L26" s="4">
        <v>-87.500178000000005</v>
      </c>
      <c r="M26" s="4">
        <v>37.257047</v>
      </c>
      <c r="N26" s="4" t="s">
        <v>109</v>
      </c>
      <c r="O26" s="5">
        <v>45121</v>
      </c>
      <c r="P26" s="4">
        <v>86</v>
      </c>
      <c r="Q26" s="4">
        <v>3</v>
      </c>
      <c r="R26" s="4"/>
      <c r="S26" s="4">
        <f t="shared" si="0"/>
        <v>3</v>
      </c>
      <c r="T26" s="29">
        <f t="shared" si="1"/>
        <v>25</v>
      </c>
    </row>
    <row r="27" spans="1:20" ht="24.9" x14ac:dyDescent="0.4">
      <c r="A27" s="28">
        <v>7262</v>
      </c>
      <c r="B27" s="4" t="s">
        <v>245</v>
      </c>
      <c r="C27" s="4" t="s">
        <v>246</v>
      </c>
      <c r="D27" s="4" t="s">
        <v>105</v>
      </c>
      <c r="E27" s="4" t="s">
        <v>0</v>
      </c>
      <c r="F27" s="4" t="s">
        <v>1</v>
      </c>
      <c r="G27" s="4" t="s">
        <v>10</v>
      </c>
      <c r="H27" s="4" t="s">
        <v>18</v>
      </c>
      <c r="I27" s="5">
        <v>45121</v>
      </c>
      <c r="J27" s="6" t="s">
        <v>247</v>
      </c>
      <c r="K27" s="4" t="s">
        <v>2</v>
      </c>
      <c r="L27" s="4">
        <v>-87.507589999999993</v>
      </c>
      <c r="M27" s="4">
        <v>37.264789999999998</v>
      </c>
      <c r="N27" s="4" t="s">
        <v>109</v>
      </c>
      <c r="O27" s="5">
        <v>45121</v>
      </c>
      <c r="P27" s="4">
        <v>82</v>
      </c>
      <c r="Q27" s="4">
        <v>3</v>
      </c>
      <c r="R27" s="4"/>
      <c r="S27" s="4">
        <f t="shared" si="0"/>
        <v>3</v>
      </c>
      <c r="T27" s="29">
        <f t="shared" si="1"/>
        <v>26</v>
      </c>
    </row>
    <row r="28" spans="1:20" ht="24.9" x14ac:dyDescent="0.4">
      <c r="A28" s="28">
        <v>8196</v>
      </c>
      <c r="B28" s="4" t="s">
        <v>52</v>
      </c>
      <c r="C28" s="4" t="s">
        <v>53</v>
      </c>
      <c r="D28" s="4" t="s">
        <v>54</v>
      </c>
      <c r="E28" s="4" t="s">
        <v>0</v>
      </c>
      <c r="F28" s="4" t="s">
        <v>1</v>
      </c>
      <c r="G28" s="4" t="s">
        <v>10</v>
      </c>
      <c r="H28" s="4" t="s">
        <v>18</v>
      </c>
      <c r="I28" s="5">
        <v>45502</v>
      </c>
      <c r="J28" s="6" t="s">
        <v>291</v>
      </c>
      <c r="K28" s="4" t="s">
        <v>19</v>
      </c>
      <c r="L28" s="4">
        <v>-83.547222219999995</v>
      </c>
      <c r="M28" s="4">
        <v>37.744444440000002</v>
      </c>
      <c r="N28" s="4" t="s">
        <v>55</v>
      </c>
      <c r="O28" s="5">
        <v>45502</v>
      </c>
      <c r="P28" s="4" t="str">
        <f>IFERROR(VLOOKUP(B28,#REF!,12,FALSE),"")</f>
        <v/>
      </c>
      <c r="Q28" s="4">
        <v>3</v>
      </c>
      <c r="R28" s="4"/>
      <c r="S28" s="4">
        <f t="shared" si="0"/>
        <v>3</v>
      </c>
      <c r="T28" s="29">
        <f t="shared" si="1"/>
        <v>27</v>
      </c>
    </row>
    <row r="29" spans="1:20" ht="99.45" x14ac:dyDescent="0.4">
      <c r="A29" s="26">
        <v>7846</v>
      </c>
      <c r="B29" s="7" t="s">
        <v>211</v>
      </c>
      <c r="C29" s="7" t="s">
        <v>212</v>
      </c>
      <c r="D29" s="7" t="s">
        <v>20</v>
      </c>
      <c r="E29" s="7" t="s">
        <v>23</v>
      </c>
      <c r="F29" s="7" t="s">
        <v>1</v>
      </c>
      <c r="G29" s="7" t="s">
        <v>10</v>
      </c>
      <c r="H29" s="7" t="s">
        <v>11</v>
      </c>
      <c r="I29" s="8">
        <v>45322</v>
      </c>
      <c r="J29" s="9" t="s">
        <v>214</v>
      </c>
      <c r="K29" s="7" t="s">
        <v>2</v>
      </c>
      <c r="L29" s="7">
        <v>-84.210909999999998</v>
      </c>
      <c r="M29" s="7">
        <v>37.580019999999998</v>
      </c>
      <c r="N29" s="7" t="s">
        <v>213</v>
      </c>
      <c r="O29" s="8">
        <v>45322</v>
      </c>
      <c r="P29" s="7" t="str">
        <f>IFERROR(VLOOKUP(B29,#REF!,12,FALSE),"")</f>
        <v/>
      </c>
      <c r="Q29" s="7"/>
      <c r="R29" s="7">
        <v>1</v>
      </c>
      <c r="S29" s="7">
        <f t="shared" si="0"/>
        <v>1</v>
      </c>
      <c r="T29" s="27">
        <f t="shared" si="1"/>
        <v>28</v>
      </c>
    </row>
    <row r="30" spans="1:20" ht="37.299999999999997" x14ac:dyDescent="0.4">
      <c r="A30" s="28">
        <v>6970</v>
      </c>
      <c r="B30" s="4" t="s">
        <v>35</v>
      </c>
      <c r="C30" s="4" t="s">
        <v>36</v>
      </c>
      <c r="D30" s="4" t="s">
        <v>37</v>
      </c>
      <c r="E30" s="4" t="s">
        <v>39</v>
      </c>
      <c r="F30" s="4" t="s">
        <v>1</v>
      </c>
      <c r="G30" s="4" t="s">
        <v>10</v>
      </c>
      <c r="H30" s="4" t="s">
        <v>18</v>
      </c>
      <c r="I30" s="5">
        <v>45352</v>
      </c>
      <c r="J30" s="6" t="s">
        <v>278</v>
      </c>
      <c r="K30" s="4" t="s">
        <v>5</v>
      </c>
      <c r="L30" s="4">
        <v>-84.386360999999994</v>
      </c>
      <c r="M30" s="4">
        <v>38.877555999999998</v>
      </c>
      <c r="N30" s="4" t="s">
        <v>38</v>
      </c>
      <c r="O30" s="5">
        <v>45352</v>
      </c>
      <c r="P30" s="4" t="str">
        <f>IFERROR(VLOOKUP(B30,#REF!,12,FALSE),"")</f>
        <v/>
      </c>
      <c r="Q30" s="4">
        <v>3</v>
      </c>
      <c r="R30" s="4"/>
      <c r="S30" s="4">
        <f t="shared" si="0"/>
        <v>3</v>
      </c>
      <c r="T30" s="29">
        <f t="shared" si="1"/>
        <v>29</v>
      </c>
    </row>
    <row r="31" spans="1:20" ht="37.299999999999997" x14ac:dyDescent="0.4">
      <c r="A31" s="28">
        <v>7970</v>
      </c>
      <c r="B31" s="4" t="s">
        <v>93</v>
      </c>
      <c r="C31" s="4" t="s">
        <v>94</v>
      </c>
      <c r="D31" s="4" t="s">
        <v>95</v>
      </c>
      <c r="E31" s="4" t="s">
        <v>39</v>
      </c>
      <c r="F31" s="4" t="s">
        <v>1</v>
      </c>
      <c r="G31" s="4" t="s">
        <v>10</v>
      </c>
      <c r="H31" s="4" t="s">
        <v>11</v>
      </c>
      <c r="I31" s="5">
        <v>45275</v>
      </c>
      <c r="J31" s="6" t="s">
        <v>97</v>
      </c>
      <c r="K31" s="4" t="s">
        <v>5</v>
      </c>
      <c r="L31" s="4">
        <v>-84.043899999999994</v>
      </c>
      <c r="M31" s="4">
        <v>38.345790000000001</v>
      </c>
      <c r="N31" s="4" t="s">
        <v>96</v>
      </c>
      <c r="O31" s="5">
        <v>45275</v>
      </c>
      <c r="P31" s="4" t="str">
        <f>IFERROR(VLOOKUP(B31,#REF!,12,FALSE),"")</f>
        <v/>
      </c>
      <c r="Q31" s="4"/>
      <c r="R31" s="4">
        <v>1</v>
      </c>
      <c r="S31" s="4">
        <f t="shared" si="0"/>
        <v>1</v>
      </c>
      <c r="T31" s="29">
        <f t="shared" si="1"/>
        <v>30</v>
      </c>
    </row>
    <row r="32" spans="1:20" ht="24.9" x14ac:dyDescent="0.4">
      <c r="A32" s="32">
        <v>7074</v>
      </c>
      <c r="B32" s="13" t="s">
        <v>24</v>
      </c>
      <c r="C32" s="13" t="s">
        <v>25</v>
      </c>
      <c r="D32" s="13" t="s">
        <v>26</v>
      </c>
      <c r="E32" s="13" t="s">
        <v>4</v>
      </c>
      <c r="F32" s="13" t="s">
        <v>1</v>
      </c>
      <c r="G32" s="13" t="s">
        <v>10</v>
      </c>
      <c r="H32" s="13" t="s">
        <v>27</v>
      </c>
      <c r="I32" s="14">
        <v>45469</v>
      </c>
      <c r="J32" s="15" t="s">
        <v>282</v>
      </c>
      <c r="K32" s="13" t="s">
        <v>5</v>
      </c>
      <c r="L32" s="13">
        <v>-84.619625999999997</v>
      </c>
      <c r="M32" s="13">
        <v>38.706769000000001</v>
      </c>
      <c r="N32" s="13" t="s">
        <v>9</v>
      </c>
      <c r="O32" s="14">
        <v>45469</v>
      </c>
      <c r="P32" s="13" t="str">
        <f>IFERROR(VLOOKUP(B32,#REF!,12,FALSE),"")</f>
        <v/>
      </c>
      <c r="Q32" s="13">
        <v>3</v>
      </c>
      <c r="R32" s="13">
        <v>1</v>
      </c>
      <c r="S32" s="13">
        <f t="shared" si="0"/>
        <v>4</v>
      </c>
      <c r="T32" s="33">
        <f t="shared" si="1"/>
        <v>31</v>
      </c>
    </row>
    <row r="33" spans="1:20" ht="62.15" x14ac:dyDescent="0.4">
      <c r="A33" s="28">
        <v>132944</v>
      </c>
      <c r="B33" s="4" t="s">
        <v>143</v>
      </c>
      <c r="C33" s="4" t="s">
        <v>144</v>
      </c>
      <c r="D33" s="4" t="s">
        <v>140</v>
      </c>
      <c r="E33" s="4" t="s">
        <v>23</v>
      </c>
      <c r="F33" s="4" t="s">
        <v>1</v>
      </c>
      <c r="G33" s="4" t="s">
        <v>10</v>
      </c>
      <c r="H33" s="4" t="s">
        <v>11</v>
      </c>
      <c r="I33" s="5">
        <v>45365</v>
      </c>
      <c r="J33" s="6" t="s">
        <v>286</v>
      </c>
      <c r="K33" s="4" t="s">
        <v>2</v>
      </c>
      <c r="L33" s="4">
        <v>-83.53989</v>
      </c>
      <c r="M33" s="4">
        <v>38.317788</v>
      </c>
      <c r="N33" s="4" t="s">
        <v>141</v>
      </c>
      <c r="O33" s="5">
        <v>45365</v>
      </c>
      <c r="P33" s="4" t="str">
        <f>IFERROR(VLOOKUP(B33,#REF!,12,FALSE),"")</f>
        <v/>
      </c>
      <c r="Q33" s="4"/>
      <c r="R33" s="4">
        <v>1</v>
      </c>
      <c r="S33" s="4">
        <f t="shared" si="0"/>
        <v>1</v>
      </c>
      <c r="T33" s="29">
        <f t="shared" si="1"/>
        <v>32</v>
      </c>
    </row>
    <row r="34" spans="1:20" x14ac:dyDescent="0.4">
      <c r="A34" s="26">
        <v>7993</v>
      </c>
      <c r="B34" s="7" t="s">
        <v>226</v>
      </c>
      <c r="C34" s="7" t="s">
        <v>227</v>
      </c>
      <c r="D34" s="7" t="s">
        <v>147</v>
      </c>
      <c r="E34" s="7" t="s">
        <v>59</v>
      </c>
      <c r="F34" s="7" t="s">
        <v>1</v>
      </c>
      <c r="G34" s="7" t="s">
        <v>10</v>
      </c>
      <c r="H34" s="7" t="s">
        <v>11</v>
      </c>
      <c r="I34" s="8">
        <v>44959</v>
      </c>
      <c r="J34" s="9" t="s">
        <v>229</v>
      </c>
      <c r="K34" s="7" t="s">
        <v>5</v>
      </c>
      <c r="L34" s="7">
        <v>-86.976967999999999</v>
      </c>
      <c r="M34" s="7">
        <v>37.563516999999997</v>
      </c>
      <c r="N34" s="7" t="s">
        <v>228</v>
      </c>
      <c r="O34" s="8">
        <v>44959</v>
      </c>
      <c r="P34" s="7" t="str">
        <f>IFERROR(VLOOKUP(B34,#REF!,12,FALSE),"")</f>
        <v/>
      </c>
      <c r="Q34" s="7"/>
      <c r="R34" s="7">
        <v>1</v>
      </c>
      <c r="S34" s="7">
        <f t="shared" ref="S34:S65" si="2">SUM(Q34:R34)</f>
        <v>1</v>
      </c>
      <c r="T34" s="27">
        <f t="shared" si="1"/>
        <v>33</v>
      </c>
    </row>
    <row r="35" spans="1:20" ht="186.45" x14ac:dyDescent="0.4">
      <c r="A35" s="26">
        <v>7276</v>
      </c>
      <c r="B35" s="7" t="s">
        <v>224</v>
      </c>
      <c r="C35" s="7" t="s">
        <v>225</v>
      </c>
      <c r="D35" s="7" t="s">
        <v>105</v>
      </c>
      <c r="E35" s="7" t="s">
        <v>59</v>
      </c>
      <c r="F35" s="7" t="s">
        <v>1</v>
      </c>
      <c r="G35" s="7" t="s">
        <v>10</v>
      </c>
      <c r="H35" s="7" t="s">
        <v>27</v>
      </c>
      <c r="I35" s="8">
        <v>45420</v>
      </c>
      <c r="J35" s="9" t="s">
        <v>320</v>
      </c>
      <c r="K35" s="7" t="s">
        <v>5</v>
      </c>
      <c r="L35" s="7">
        <v>-87.518005000000002</v>
      </c>
      <c r="M35" s="7">
        <v>37.406562000000001</v>
      </c>
      <c r="N35" s="7" t="s">
        <v>321</v>
      </c>
      <c r="O35" s="8">
        <v>45420</v>
      </c>
      <c r="P35" s="7" t="str">
        <f>IFERROR(VLOOKUP(B35,#REF!,12,FALSE),"")</f>
        <v/>
      </c>
      <c r="Q35" s="7">
        <v>3</v>
      </c>
      <c r="R35" s="7">
        <v>1</v>
      </c>
      <c r="S35" s="7">
        <f t="shared" si="2"/>
        <v>4</v>
      </c>
      <c r="T35" s="27">
        <f t="shared" ref="T35:T66" si="3">+T34+1</f>
        <v>34</v>
      </c>
    </row>
    <row r="36" spans="1:20" ht="87" x14ac:dyDescent="0.4">
      <c r="A36" s="28">
        <v>34317</v>
      </c>
      <c r="B36" s="4" t="s">
        <v>208</v>
      </c>
      <c r="C36" s="4" t="s">
        <v>209</v>
      </c>
      <c r="D36" s="4" t="s">
        <v>37</v>
      </c>
      <c r="E36" s="4" t="s">
        <v>0</v>
      </c>
      <c r="F36" s="4" t="s">
        <v>1</v>
      </c>
      <c r="G36" s="4" t="s">
        <v>10</v>
      </c>
      <c r="H36" s="4" t="s">
        <v>27</v>
      </c>
      <c r="I36" s="5">
        <v>45352</v>
      </c>
      <c r="J36" s="6" t="s">
        <v>210</v>
      </c>
      <c r="K36" s="4" t="s">
        <v>5</v>
      </c>
      <c r="L36" s="4">
        <v>-84.371666669999996</v>
      </c>
      <c r="M36" s="4">
        <v>38.967777779999999</v>
      </c>
      <c r="N36" s="4" t="s">
        <v>189</v>
      </c>
      <c r="O36" s="5">
        <v>45352</v>
      </c>
      <c r="P36" s="4" t="str">
        <f>IFERROR(VLOOKUP(B36,#REF!,12,FALSE),"")</f>
        <v/>
      </c>
      <c r="Q36" s="4">
        <v>3</v>
      </c>
      <c r="R36" s="4">
        <v>1</v>
      </c>
      <c r="S36" s="4">
        <f t="shared" si="2"/>
        <v>4</v>
      </c>
      <c r="T36" s="29">
        <f t="shared" si="3"/>
        <v>35</v>
      </c>
    </row>
    <row r="37" spans="1:20" ht="74.599999999999994" x14ac:dyDescent="0.4">
      <c r="A37" s="28">
        <v>6953</v>
      </c>
      <c r="B37" s="4" t="s">
        <v>180</v>
      </c>
      <c r="C37" s="4" t="s">
        <v>181</v>
      </c>
      <c r="D37" s="4" t="s">
        <v>182</v>
      </c>
      <c r="E37" s="4" t="s">
        <v>59</v>
      </c>
      <c r="F37" s="4" t="s">
        <v>1</v>
      </c>
      <c r="G37" s="4" t="s">
        <v>10</v>
      </c>
      <c r="H37" s="4" t="s">
        <v>27</v>
      </c>
      <c r="I37" s="5">
        <v>45400</v>
      </c>
      <c r="J37" s="6" t="s">
        <v>294</v>
      </c>
      <c r="K37" s="4" t="s">
        <v>5</v>
      </c>
      <c r="L37" s="4">
        <v>-82.654765999999995</v>
      </c>
      <c r="M37" s="4">
        <v>38.390532</v>
      </c>
      <c r="N37" s="4" t="s">
        <v>183</v>
      </c>
      <c r="O37" s="5">
        <v>45400</v>
      </c>
      <c r="P37" s="4" t="str">
        <f>IFERROR(VLOOKUP(B37,#REF!,12,FALSE),"")</f>
        <v/>
      </c>
      <c r="Q37" s="4">
        <v>3</v>
      </c>
      <c r="R37" s="4">
        <v>1</v>
      </c>
      <c r="S37" s="4">
        <f t="shared" si="2"/>
        <v>4</v>
      </c>
      <c r="T37" s="29">
        <f t="shared" si="3"/>
        <v>36</v>
      </c>
    </row>
    <row r="38" spans="1:20" ht="49.75" x14ac:dyDescent="0.4">
      <c r="A38" s="28">
        <v>7907</v>
      </c>
      <c r="B38" s="4" t="s">
        <v>155</v>
      </c>
      <c r="C38" s="4" t="s">
        <v>156</v>
      </c>
      <c r="D38" s="4" t="s">
        <v>157</v>
      </c>
      <c r="E38" s="4" t="s">
        <v>23</v>
      </c>
      <c r="F38" s="4" t="s">
        <v>1</v>
      </c>
      <c r="G38" s="4" t="s">
        <v>10</v>
      </c>
      <c r="H38" s="4" t="s">
        <v>11</v>
      </c>
      <c r="I38" s="5">
        <v>45519</v>
      </c>
      <c r="J38" s="6" t="s">
        <v>283</v>
      </c>
      <c r="K38" s="4" t="s">
        <v>5</v>
      </c>
      <c r="L38" s="4">
        <v>-85.367500000000007</v>
      </c>
      <c r="M38" s="4">
        <v>38.398888890000002</v>
      </c>
      <c r="N38" s="4" t="s">
        <v>158</v>
      </c>
      <c r="O38" s="5">
        <v>45519</v>
      </c>
      <c r="P38" s="4" t="str">
        <f>IFERROR(VLOOKUP(B38,#REF!,12,FALSE),"")</f>
        <v/>
      </c>
      <c r="Q38" s="4"/>
      <c r="R38" s="4">
        <v>1</v>
      </c>
      <c r="S38" s="4">
        <f t="shared" si="2"/>
        <v>1</v>
      </c>
      <c r="T38" s="29">
        <f t="shared" si="3"/>
        <v>37</v>
      </c>
    </row>
    <row r="39" spans="1:20" ht="37.299999999999997" x14ac:dyDescent="0.4">
      <c r="A39" s="30">
        <v>34281</v>
      </c>
      <c r="B39" s="10" t="s">
        <v>187</v>
      </c>
      <c r="C39" s="10" t="s">
        <v>188</v>
      </c>
      <c r="D39" s="10" t="s">
        <v>37</v>
      </c>
      <c r="E39" s="10" t="s">
        <v>0</v>
      </c>
      <c r="F39" s="10" t="s">
        <v>1</v>
      </c>
      <c r="G39" s="10" t="s">
        <v>10</v>
      </c>
      <c r="H39" s="10" t="s">
        <v>68</v>
      </c>
      <c r="I39" s="11">
        <v>45352</v>
      </c>
      <c r="J39" s="12" t="s">
        <v>190</v>
      </c>
      <c r="K39" s="10" t="s">
        <v>5</v>
      </c>
      <c r="L39" s="10">
        <v>-84.370833329999996</v>
      </c>
      <c r="M39" s="10">
        <v>38.961944440000003</v>
      </c>
      <c r="N39" s="10" t="s">
        <v>189</v>
      </c>
      <c r="O39" s="11">
        <v>45352</v>
      </c>
      <c r="P39" s="10" t="str">
        <f>IFERROR(VLOOKUP(B39,#REF!,12,FALSE),"")</f>
        <v/>
      </c>
      <c r="Q39" s="10"/>
      <c r="R39" s="10">
        <v>1</v>
      </c>
      <c r="S39" s="10">
        <f t="shared" si="2"/>
        <v>1</v>
      </c>
      <c r="T39" s="31">
        <f t="shared" si="3"/>
        <v>38</v>
      </c>
    </row>
    <row r="40" spans="1:20" ht="24.9" x14ac:dyDescent="0.4">
      <c r="A40" s="28">
        <v>7845</v>
      </c>
      <c r="B40" s="4" t="s">
        <v>150</v>
      </c>
      <c r="C40" s="4" t="s">
        <v>151</v>
      </c>
      <c r="D40" s="4" t="s">
        <v>152</v>
      </c>
      <c r="E40" s="4" t="s">
        <v>0</v>
      </c>
      <c r="F40" s="4" t="s">
        <v>1</v>
      </c>
      <c r="G40" s="4" t="s">
        <v>10</v>
      </c>
      <c r="H40" s="4" t="s">
        <v>11</v>
      </c>
      <c r="I40" s="5">
        <v>45147</v>
      </c>
      <c r="J40" s="6" t="s">
        <v>154</v>
      </c>
      <c r="K40" s="4" t="s">
        <v>19</v>
      </c>
      <c r="L40" s="4">
        <v>-85.701943999999997</v>
      </c>
      <c r="M40" s="4">
        <v>36.682499999999997</v>
      </c>
      <c r="N40" s="4" t="s">
        <v>153</v>
      </c>
      <c r="O40" s="5">
        <v>45147</v>
      </c>
      <c r="P40" s="4" t="str">
        <f>IFERROR(VLOOKUP(B40,#REF!,12,FALSE),"")</f>
        <v/>
      </c>
      <c r="Q40" s="4"/>
      <c r="R40" s="4">
        <v>1</v>
      </c>
      <c r="S40" s="4">
        <f t="shared" si="2"/>
        <v>1</v>
      </c>
      <c r="T40" s="29">
        <f t="shared" si="3"/>
        <v>39</v>
      </c>
    </row>
    <row r="41" spans="1:20" ht="62.15" x14ac:dyDescent="0.4">
      <c r="A41" s="28">
        <v>132943</v>
      </c>
      <c r="B41" s="4" t="s">
        <v>166</v>
      </c>
      <c r="C41" s="4" t="s">
        <v>167</v>
      </c>
      <c r="D41" s="4" t="s">
        <v>140</v>
      </c>
      <c r="E41" s="4" t="s">
        <v>23</v>
      </c>
      <c r="F41" s="4" t="s">
        <v>1</v>
      </c>
      <c r="G41" s="4" t="s">
        <v>10</v>
      </c>
      <c r="H41" s="4" t="s">
        <v>11</v>
      </c>
      <c r="I41" s="5">
        <v>45365</v>
      </c>
      <c r="J41" s="6" t="s">
        <v>295</v>
      </c>
      <c r="K41" s="4" t="s">
        <v>2</v>
      </c>
      <c r="L41" s="4">
        <v>-83.552172999999996</v>
      </c>
      <c r="M41" s="4">
        <v>38.341963</v>
      </c>
      <c r="N41" s="4" t="s">
        <v>141</v>
      </c>
      <c r="O41" s="5">
        <v>45365</v>
      </c>
      <c r="P41" s="4" t="str">
        <f>IFERROR(VLOOKUP(B41,#REF!,12,FALSE),"")</f>
        <v/>
      </c>
      <c r="Q41" s="4"/>
      <c r="R41" s="4">
        <v>1</v>
      </c>
      <c r="S41" s="4">
        <f t="shared" si="2"/>
        <v>1</v>
      </c>
      <c r="T41" s="29">
        <f t="shared" si="3"/>
        <v>40</v>
      </c>
    </row>
    <row r="42" spans="1:20" ht="62.15" x14ac:dyDescent="0.4">
      <c r="A42" s="28">
        <v>7213</v>
      </c>
      <c r="B42" s="4" t="s">
        <v>56</v>
      </c>
      <c r="C42" s="4" t="s">
        <v>57</v>
      </c>
      <c r="D42" s="4" t="s">
        <v>58</v>
      </c>
      <c r="E42" s="4" t="s">
        <v>59</v>
      </c>
      <c r="F42" s="4" t="s">
        <v>1</v>
      </c>
      <c r="G42" s="4" t="s">
        <v>10</v>
      </c>
      <c r="H42" s="4" t="s">
        <v>11</v>
      </c>
      <c r="I42" s="5">
        <v>45469</v>
      </c>
      <c r="J42" s="6" t="s">
        <v>290</v>
      </c>
      <c r="K42" s="4" t="s">
        <v>5</v>
      </c>
      <c r="L42" s="4">
        <v>-85.182868999999997</v>
      </c>
      <c r="M42" s="4">
        <v>38.391393000000001</v>
      </c>
      <c r="N42" s="4" t="s">
        <v>322</v>
      </c>
      <c r="O42" s="5">
        <v>45469</v>
      </c>
      <c r="P42" s="4" t="str">
        <f>IFERROR(VLOOKUP(B42,#REF!,12,FALSE),"")</f>
        <v/>
      </c>
      <c r="Q42" s="4"/>
      <c r="R42" s="4">
        <v>1</v>
      </c>
      <c r="S42" s="4">
        <f t="shared" si="2"/>
        <v>1</v>
      </c>
      <c r="T42" s="29">
        <f t="shared" si="3"/>
        <v>41</v>
      </c>
    </row>
    <row r="43" spans="1:20" ht="24.9" x14ac:dyDescent="0.4">
      <c r="A43" s="28">
        <v>7967</v>
      </c>
      <c r="B43" s="4" t="s">
        <v>28</v>
      </c>
      <c r="C43" s="4" t="s">
        <v>29</v>
      </c>
      <c r="D43" s="4" t="s">
        <v>30</v>
      </c>
      <c r="E43" s="4" t="s">
        <v>4</v>
      </c>
      <c r="F43" s="4" t="s">
        <v>1</v>
      </c>
      <c r="G43" s="4" t="s">
        <v>10</v>
      </c>
      <c r="H43" s="4" t="s">
        <v>11</v>
      </c>
      <c r="I43" s="5">
        <v>45469</v>
      </c>
      <c r="J43" s="6" t="s">
        <v>277</v>
      </c>
      <c r="K43" s="4" t="s">
        <v>5</v>
      </c>
      <c r="L43" s="4">
        <v>-84.291415999999998</v>
      </c>
      <c r="M43" s="4">
        <v>38.724271000000002</v>
      </c>
      <c r="N43" s="4" t="s">
        <v>3</v>
      </c>
      <c r="O43" s="5">
        <v>45469</v>
      </c>
      <c r="P43" s="4" t="str">
        <f>IFERROR(VLOOKUP(B43,#REF!,12,FALSE),"")</f>
        <v/>
      </c>
      <c r="Q43" s="4"/>
      <c r="R43" s="4">
        <v>1</v>
      </c>
      <c r="S43" s="4">
        <f t="shared" si="2"/>
        <v>1</v>
      </c>
      <c r="T43" s="29">
        <f t="shared" si="3"/>
        <v>42</v>
      </c>
    </row>
    <row r="44" spans="1:20" ht="74.599999999999994" x14ac:dyDescent="0.4">
      <c r="A44" s="32">
        <v>7909</v>
      </c>
      <c r="B44" s="13" t="s">
        <v>90</v>
      </c>
      <c r="C44" s="13" t="s">
        <v>91</v>
      </c>
      <c r="D44" s="13" t="s">
        <v>92</v>
      </c>
      <c r="E44" s="13" t="s">
        <v>4</v>
      </c>
      <c r="F44" s="13" t="s">
        <v>1</v>
      </c>
      <c r="G44" s="13" t="s">
        <v>10</v>
      </c>
      <c r="H44" s="13" t="s">
        <v>11</v>
      </c>
      <c r="I44" s="14">
        <v>45498</v>
      </c>
      <c r="J44" s="15" t="s">
        <v>299</v>
      </c>
      <c r="K44" s="13" t="s">
        <v>2</v>
      </c>
      <c r="L44" s="13">
        <v>-87.032904000000002</v>
      </c>
      <c r="M44" s="13">
        <v>37.081524999999999</v>
      </c>
      <c r="N44" s="13" t="s">
        <v>9</v>
      </c>
      <c r="O44" s="14">
        <v>45498</v>
      </c>
      <c r="P44" s="13" t="str">
        <f>IFERROR(VLOOKUP(B44,#REF!,12,FALSE),"")</f>
        <v/>
      </c>
      <c r="Q44" s="13"/>
      <c r="R44" s="13">
        <v>1</v>
      </c>
      <c r="S44" s="13">
        <f t="shared" si="2"/>
        <v>1</v>
      </c>
      <c r="T44" s="33">
        <f t="shared" si="3"/>
        <v>43</v>
      </c>
    </row>
    <row r="45" spans="1:20" ht="37.299999999999997" x14ac:dyDescent="0.4">
      <c r="A45" s="28">
        <v>8012</v>
      </c>
      <c r="B45" s="4" t="s">
        <v>163</v>
      </c>
      <c r="C45" s="4" t="s">
        <v>164</v>
      </c>
      <c r="D45" s="4" t="s">
        <v>33</v>
      </c>
      <c r="E45" s="4" t="s">
        <v>23</v>
      </c>
      <c r="F45" s="4" t="s">
        <v>1</v>
      </c>
      <c r="G45" s="4" t="s">
        <v>10</v>
      </c>
      <c r="H45" s="4" t="s">
        <v>11</v>
      </c>
      <c r="I45" s="5">
        <v>45449</v>
      </c>
      <c r="J45" s="6" t="s">
        <v>288</v>
      </c>
      <c r="K45" s="4" t="s">
        <v>2</v>
      </c>
      <c r="L45" s="4">
        <v>-85.368333329999999</v>
      </c>
      <c r="M45" s="4">
        <v>38.151111110000002</v>
      </c>
      <c r="N45" s="4" t="s">
        <v>165</v>
      </c>
      <c r="O45" s="5">
        <v>45449</v>
      </c>
      <c r="P45" s="4" t="str">
        <f>IFERROR(VLOOKUP(B45,#REF!,12,FALSE),"")</f>
        <v/>
      </c>
      <c r="Q45" s="4"/>
      <c r="R45" s="4">
        <v>1</v>
      </c>
      <c r="S45" s="4">
        <f t="shared" si="2"/>
        <v>1</v>
      </c>
      <c r="T45" s="29">
        <f t="shared" si="3"/>
        <v>44</v>
      </c>
    </row>
    <row r="46" spans="1:20" ht="74.599999999999994" x14ac:dyDescent="0.4">
      <c r="A46" s="26">
        <v>7287</v>
      </c>
      <c r="B46" s="7" t="s">
        <v>115</v>
      </c>
      <c r="C46" s="7" t="s">
        <v>116</v>
      </c>
      <c r="D46" s="7" t="s">
        <v>105</v>
      </c>
      <c r="E46" s="7" t="s">
        <v>118</v>
      </c>
      <c r="F46" s="7" t="s">
        <v>1</v>
      </c>
      <c r="G46" s="7" t="s">
        <v>10</v>
      </c>
      <c r="H46" s="7" t="s">
        <v>11</v>
      </c>
      <c r="I46" s="8">
        <v>45447</v>
      </c>
      <c r="J46" s="9" t="s">
        <v>292</v>
      </c>
      <c r="K46" s="7" t="s">
        <v>5</v>
      </c>
      <c r="L46" s="7">
        <v>-87.551801999999995</v>
      </c>
      <c r="M46" s="7">
        <v>37.176167</v>
      </c>
      <c r="N46" s="7" t="s">
        <v>117</v>
      </c>
      <c r="O46" s="8">
        <v>45447</v>
      </c>
      <c r="P46" s="7" t="str">
        <f>IFERROR(VLOOKUP(B46,#REF!,12,FALSE),"")</f>
        <v/>
      </c>
      <c r="Q46" s="7"/>
      <c r="R46" s="7">
        <v>1</v>
      </c>
      <c r="S46" s="7">
        <f t="shared" si="2"/>
        <v>1</v>
      </c>
      <c r="T46" s="27">
        <f t="shared" si="3"/>
        <v>45</v>
      </c>
    </row>
    <row r="47" spans="1:20" x14ac:dyDescent="0.4">
      <c r="A47" s="28">
        <v>165397</v>
      </c>
      <c r="B47" s="4" t="s">
        <v>260</v>
      </c>
      <c r="C47" s="4" t="s">
        <v>276</v>
      </c>
      <c r="D47" s="4" t="s">
        <v>105</v>
      </c>
      <c r="E47" s="4" t="s">
        <v>59</v>
      </c>
      <c r="F47" s="4" t="s">
        <v>1</v>
      </c>
      <c r="G47" s="4" t="s">
        <v>10</v>
      </c>
      <c r="H47" s="4" t="s">
        <v>68</v>
      </c>
      <c r="I47" s="5">
        <v>45420</v>
      </c>
      <c r="J47" s="6" t="s">
        <v>296</v>
      </c>
      <c r="K47" s="4" t="s">
        <v>5</v>
      </c>
      <c r="L47" s="4">
        <v>-87.522958000000003</v>
      </c>
      <c r="M47" s="4">
        <v>37.395046000000001</v>
      </c>
      <c r="N47" s="4" t="s">
        <v>261</v>
      </c>
      <c r="O47" s="5">
        <v>45420</v>
      </c>
      <c r="P47" s="4" t="str">
        <f>IFERROR(VLOOKUP(B47,#REF!,12,FALSE),"")</f>
        <v/>
      </c>
      <c r="Q47" s="4"/>
      <c r="R47" s="4">
        <v>1</v>
      </c>
      <c r="S47" s="4">
        <f t="shared" si="2"/>
        <v>1</v>
      </c>
      <c r="T47" s="29">
        <f t="shared" si="3"/>
        <v>46</v>
      </c>
    </row>
    <row r="48" spans="1:20" ht="111.9" x14ac:dyDescent="0.4">
      <c r="A48" s="32">
        <v>7914</v>
      </c>
      <c r="B48" s="13" t="s">
        <v>6</v>
      </c>
      <c r="C48" s="13" t="s">
        <v>7</v>
      </c>
      <c r="D48" s="13" t="s">
        <v>8</v>
      </c>
      <c r="E48" s="13" t="s">
        <v>4</v>
      </c>
      <c r="F48" s="13" t="s">
        <v>1</v>
      </c>
      <c r="G48" s="13" t="s">
        <v>10</v>
      </c>
      <c r="H48" s="13" t="s">
        <v>11</v>
      </c>
      <c r="I48" s="14">
        <v>44994</v>
      </c>
      <c r="J48" s="15" t="s">
        <v>12</v>
      </c>
      <c r="K48" s="13" t="s">
        <v>5</v>
      </c>
      <c r="L48" s="13">
        <v>-85.248055559999997</v>
      </c>
      <c r="M48" s="13">
        <v>37.513055559999998</v>
      </c>
      <c r="N48" s="13" t="s">
        <v>9</v>
      </c>
      <c r="O48" s="14">
        <v>44994</v>
      </c>
      <c r="P48" s="13" t="str">
        <f>IFERROR(VLOOKUP(B48,#REF!,12,FALSE),"")</f>
        <v/>
      </c>
      <c r="Q48" s="13"/>
      <c r="R48" s="13">
        <v>1</v>
      </c>
      <c r="S48" s="13">
        <f t="shared" si="2"/>
        <v>1</v>
      </c>
      <c r="T48" s="33">
        <f t="shared" si="3"/>
        <v>47</v>
      </c>
    </row>
    <row r="49" spans="1:20" ht="261" x14ac:dyDescent="0.4">
      <c r="A49" s="28">
        <v>8031</v>
      </c>
      <c r="B49" s="4" t="s">
        <v>31</v>
      </c>
      <c r="C49" s="4" t="s">
        <v>32</v>
      </c>
      <c r="D49" s="4" t="s">
        <v>33</v>
      </c>
      <c r="E49" s="4" t="s">
        <v>4</v>
      </c>
      <c r="F49" s="4" t="s">
        <v>1</v>
      </c>
      <c r="G49" s="4" t="s">
        <v>10</v>
      </c>
      <c r="H49" s="4" t="s">
        <v>11</v>
      </c>
      <c r="I49" s="5">
        <v>45309</v>
      </c>
      <c r="J49" s="6" t="s">
        <v>34</v>
      </c>
      <c r="K49" s="4" t="s">
        <v>19</v>
      </c>
      <c r="L49" s="4">
        <v>-85.158126999999993</v>
      </c>
      <c r="M49" s="4">
        <v>38.207583999999997</v>
      </c>
      <c r="N49" s="4" t="s">
        <v>9</v>
      </c>
      <c r="O49" s="5">
        <v>45309</v>
      </c>
      <c r="P49" s="4" t="str">
        <f>IFERROR(VLOOKUP(B49,#REF!,12,FALSE),"")</f>
        <v/>
      </c>
      <c r="Q49" s="4"/>
      <c r="R49" s="4">
        <v>1</v>
      </c>
      <c r="S49" s="4">
        <f t="shared" si="2"/>
        <v>1</v>
      </c>
      <c r="T49" s="29">
        <f t="shared" si="3"/>
        <v>48</v>
      </c>
    </row>
    <row r="50" spans="1:20" ht="62.15" x14ac:dyDescent="0.4">
      <c r="A50" s="28">
        <v>7865</v>
      </c>
      <c r="B50" s="4" t="s">
        <v>41</v>
      </c>
      <c r="C50" s="4" t="s">
        <v>42</v>
      </c>
      <c r="D50" s="4" t="s">
        <v>20</v>
      </c>
      <c r="E50" s="4" t="s">
        <v>39</v>
      </c>
      <c r="F50" s="4" t="s">
        <v>1</v>
      </c>
      <c r="G50" s="4" t="s">
        <v>10</v>
      </c>
      <c r="H50" s="4" t="s">
        <v>11</v>
      </c>
      <c r="I50" s="5">
        <v>45316</v>
      </c>
      <c r="J50" s="6" t="s">
        <v>44</v>
      </c>
      <c r="K50" s="4" t="s">
        <v>5</v>
      </c>
      <c r="L50" s="4">
        <v>-84.357029999999995</v>
      </c>
      <c r="M50" s="4">
        <v>37.703670000000002</v>
      </c>
      <c r="N50" s="4" t="s">
        <v>43</v>
      </c>
      <c r="O50" s="5">
        <v>45316</v>
      </c>
      <c r="P50" s="4" t="str">
        <f>IFERROR(VLOOKUP(B50,#REF!,12,FALSE),"")</f>
        <v/>
      </c>
      <c r="Q50" s="4"/>
      <c r="R50" s="4">
        <v>1</v>
      </c>
      <c r="S50" s="4">
        <f t="shared" si="2"/>
        <v>1</v>
      </c>
      <c r="T50" s="29">
        <f t="shared" si="3"/>
        <v>49</v>
      </c>
    </row>
    <row r="51" spans="1:20" ht="74.599999999999994" x14ac:dyDescent="0.4">
      <c r="A51" s="28">
        <v>6891</v>
      </c>
      <c r="B51" s="4" t="s">
        <v>48</v>
      </c>
      <c r="C51" s="4" t="s">
        <v>49</v>
      </c>
      <c r="D51" s="4" t="s">
        <v>50</v>
      </c>
      <c r="E51" s="4" t="s">
        <v>4</v>
      </c>
      <c r="F51" s="4" t="s">
        <v>1</v>
      </c>
      <c r="G51" s="4" t="s">
        <v>10</v>
      </c>
      <c r="H51" s="4" t="s">
        <v>21</v>
      </c>
      <c r="I51" s="5">
        <v>45309</v>
      </c>
      <c r="J51" s="6" t="s">
        <v>51</v>
      </c>
      <c r="K51" s="4" t="s">
        <v>5</v>
      </c>
      <c r="L51" s="4">
        <v>-85.022912000000005</v>
      </c>
      <c r="M51" s="4">
        <v>37.962152000000003</v>
      </c>
      <c r="N51" s="4" t="s">
        <v>9</v>
      </c>
      <c r="O51" s="5">
        <v>45309</v>
      </c>
      <c r="P51" s="4" t="str">
        <f>IFERROR(VLOOKUP(B51,#REF!,12,FALSE),"")</f>
        <v/>
      </c>
      <c r="Q51" s="4">
        <v>3</v>
      </c>
      <c r="R51" s="4"/>
      <c r="S51" s="4">
        <f t="shared" si="2"/>
        <v>3</v>
      </c>
      <c r="T51" s="29">
        <f t="shared" si="3"/>
        <v>50</v>
      </c>
    </row>
    <row r="52" spans="1:20" ht="149.15" x14ac:dyDescent="0.4">
      <c r="A52" s="30">
        <v>7874</v>
      </c>
      <c r="B52" s="10" t="s">
        <v>196</v>
      </c>
      <c r="C52" s="10" t="s">
        <v>197</v>
      </c>
      <c r="D52" s="10" t="s">
        <v>174</v>
      </c>
      <c r="E52" s="10" t="s">
        <v>23</v>
      </c>
      <c r="F52" s="10" t="s">
        <v>1</v>
      </c>
      <c r="G52" s="10" t="s">
        <v>10</v>
      </c>
      <c r="H52" s="10" t="s">
        <v>11</v>
      </c>
      <c r="I52" s="11">
        <v>45406</v>
      </c>
      <c r="J52" s="12" t="s">
        <v>302</v>
      </c>
      <c r="K52" s="10" t="s">
        <v>19</v>
      </c>
      <c r="L52" s="10">
        <v>-83.654545999999996</v>
      </c>
      <c r="M52" s="10">
        <v>37.937881099999998</v>
      </c>
      <c r="N52" s="10" t="s">
        <v>198</v>
      </c>
      <c r="O52" s="11">
        <v>45406</v>
      </c>
      <c r="P52" s="10" t="str">
        <f>IFERROR(VLOOKUP(B52,#REF!,12,FALSE),"")</f>
        <v/>
      </c>
      <c r="Q52" s="10"/>
      <c r="R52" s="10">
        <v>1</v>
      </c>
      <c r="S52" s="10">
        <f t="shared" si="2"/>
        <v>1</v>
      </c>
      <c r="T52" s="31">
        <f t="shared" si="3"/>
        <v>51</v>
      </c>
    </row>
    <row r="53" spans="1:20" ht="111.9" x14ac:dyDescent="0.4">
      <c r="A53" s="28">
        <v>7214</v>
      </c>
      <c r="B53" s="4" t="s">
        <v>130</v>
      </c>
      <c r="C53" s="4" t="s">
        <v>131</v>
      </c>
      <c r="D53" s="4" t="s">
        <v>132</v>
      </c>
      <c r="E53" s="4" t="s">
        <v>39</v>
      </c>
      <c r="F53" s="4" t="s">
        <v>1</v>
      </c>
      <c r="G53" s="4" t="s">
        <v>10</v>
      </c>
      <c r="H53" s="4" t="s">
        <v>68</v>
      </c>
      <c r="I53" s="5">
        <v>45498</v>
      </c>
      <c r="J53" s="6" t="s">
        <v>280</v>
      </c>
      <c r="K53" s="4" t="s">
        <v>2</v>
      </c>
      <c r="L53" s="4">
        <v>-86.498090000000005</v>
      </c>
      <c r="M53" s="4">
        <v>37.441290000000002</v>
      </c>
      <c r="N53" s="4" t="s">
        <v>133</v>
      </c>
      <c r="O53" s="5">
        <v>45498</v>
      </c>
      <c r="P53" s="4" t="str">
        <f>IFERROR(VLOOKUP(B53,#REF!,12,FALSE),"")</f>
        <v/>
      </c>
      <c r="Q53" s="4"/>
      <c r="R53" s="4">
        <v>1</v>
      </c>
      <c r="S53" s="4">
        <f t="shared" si="2"/>
        <v>1</v>
      </c>
      <c r="T53" s="29">
        <f t="shared" si="3"/>
        <v>52</v>
      </c>
    </row>
    <row r="54" spans="1:20" ht="49.75" x14ac:dyDescent="0.4">
      <c r="A54" s="28">
        <v>135756</v>
      </c>
      <c r="B54" s="4" t="s">
        <v>123</v>
      </c>
      <c r="C54" s="4" t="s">
        <v>124</v>
      </c>
      <c r="D54" s="4" t="s">
        <v>125</v>
      </c>
      <c r="E54" s="4" t="s">
        <v>39</v>
      </c>
      <c r="F54" s="4" t="s">
        <v>1</v>
      </c>
      <c r="G54" s="4" t="s">
        <v>10</v>
      </c>
      <c r="H54" s="4" t="s">
        <v>11</v>
      </c>
      <c r="I54" s="5">
        <v>45273</v>
      </c>
      <c r="J54" s="6" t="s">
        <v>127</v>
      </c>
      <c r="K54" s="4" t="s">
        <v>2</v>
      </c>
      <c r="L54" s="4">
        <v>-88.355954999999994</v>
      </c>
      <c r="M54" s="4">
        <v>36.919294000000001</v>
      </c>
      <c r="N54" s="4" t="s">
        <v>126</v>
      </c>
      <c r="O54" s="5">
        <v>45273</v>
      </c>
      <c r="P54" s="4" t="str">
        <f>IFERROR(VLOOKUP(B54,#REF!,12,FALSE),"")</f>
        <v/>
      </c>
      <c r="Q54" s="4"/>
      <c r="R54" s="4">
        <v>1</v>
      </c>
      <c r="S54" s="4">
        <f t="shared" si="2"/>
        <v>1</v>
      </c>
      <c r="T54" s="29">
        <f t="shared" si="3"/>
        <v>53</v>
      </c>
    </row>
    <row r="55" spans="1:20" ht="62.15" x14ac:dyDescent="0.4">
      <c r="A55" s="30">
        <v>169766</v>
      </c>
      <c r="B55" s="10" t="s">
        <v>264</v>
      </c>
      <c r="C55" s="10" t="s">
        <v>265</v>
      </c>
      <c r="D55" s="10" t="s">
        <v>199</v>
      </c>
      <c r="E55" s="10" t="s">
        <v>114</v>
      </c>
      <c r="F55" s="10" t="s">
        <v>1</v>
      </c>
      <c r="G55" s="10" t="s">
        <v>10</v>
      </c>
      <c r="H55" s="10" t="s">
        <v>11</v>
      </c>
      <c r="I55" s="11">
        <v>45222</v>
      </c>
      <c r="J55" s="12" t="s">
        <v>267</v>
      </c>
      <c r="K55" s="10" t="s">
        <v>5</v>
      </c>
      <c r="L55" s="10">
        <v>-85.494540999999998</v>
      </c>
      <c r="M55" s="10">
        <v>38.244298000000001</v>
      </c>
      <c r="N55" s="10" t="s">
        <v>266</v>
      </c>
      <c r="O55" s="11">
        <v>45222</v>
      </c>
      <c r="P55" s="10" t="str">
        <f>IFERROR(VLOOKUP(B55,#REF!,12,FALSE),"")</f>
        <v/>
      </c>
      <c r="Q55" s="10"/>
      <c r="R55" s="10">
        <v>1</v>
      </c>
      <c r="S55" s="10">
        <f t="shared" si="2"/>
        <v>1</v>
      </c>
      <c r="T55" s="31">
        <f t="shared" si="3"/>
        <v>54</v>
      </c>
    </row>
    <row r="56" spans="1:20" ht="87" x14ac:dyDescent="0.4">
      <c r="A56" s="28">
        <v>135757</v>
      </c>
      <c r="B56" s="4" t="s">
        <v>128</v>
      </c>
      <c r="C56" s="4" t="s">
        <v>129</v>
      </c>
      <c r="D56" s="4" t="s">
        <v>125</v>
      </c>
      <c r="E56" s="4" t="s">
        <v>39</v>
      </c>
      <c r="F56" s="4" t="s">
        <v>1</v>
      </c>
      <c r="G56" s="4" t="s">
        <v>10</v>
      </c>
      <c r="H56" s="4" t="s">
        <v>11</v>
      </c>
      <c r="I56" s="5">
        <v>45273</v>
      </c>
      <c r="J56" s="6" t="s">
        <v>323</v>
      </c>
      <c r="K56" s="4" t="s">
        <v>2</v>
      </c>
      <c r="L56" s="4">
        <v>-88.400419999999997</v>
      </c>
      <c r="M56" s="4">
        <v>36.961716000000003</v>
      </c>
      <c r="N56" s="4" t="s">
        <v>126</v>
      </c>
      <c r="O56" s="5">
        <v>45273</v>
      </c>
      <c r="P56" s="4" t="str">
        <f>IFERROR(VLOOKUP(B56,#REF!,12,FALSE),"")</f>
        <v/>
      </c>
      <c r="Q56" s="4"/>
      <c r="R56" s="4">
        <v>1</v>
      </c>
      <c r="S56" s="4">
        <f t="shared" si="2"/>
        <v>1</v>
      </c>
      <c r="T56" s="29">
        <f t="shared" si="3"/>
        <v>55</v>
      </c>
    </row>
    <row r="57" spans="1:20" ht="49.75" x14ac:dyDescent="0.4">
      <c r="A57" s="28">
        <v>7078</v>
      </c>
      <c r="B57" s="4" t="s">
        <v>45</v>
      </c>
      <c r="C57" s="4" t="s">
        <v>46</v>
      </c>
      <c r="D57" s="4" t="s">
        <v>26</v>
      </c>
      <c r="E57" s="4" t="s">
        <v>4</v>
      </c>
      <c r="F57" s="4" t="s">
        <v>1</v>
      </c>
      <c r="G57" s="4" t="s">
        <v>10</v>
      </c>
      <c r="H57" s="4" t="s">
        <v>27</v>
      </c>
      <c r="I57" s="5">
        <v>45469</v>
      </c>
      <c r="J57" s="6" t="s">
        <v>300</v>
      </c>
      <c r="K57" s="4" t="s">
        <v>5</v>
      </c>
      <c r="L57" s="4">
        <v>-84.589336000000003</v>
      </c>
      <c r="M57" s="4">
        <v>38.504795999999999</v>
      </c>
      <c r="N57" s="4" t="s">
        <v>47</v>
      </c>
      <c r="O57" s="5">
        <v>45469</v>
      </c>
      <c r="P57" s="4" t="str">
        <f>IFERROR(VLOOKUP(B57,#REF!,12,FALSE),"")</f>
        <v/>
      </c>
      <c r="Q57" s="4">
        <v>3</v>
      </c>
      <c r="R57" s="4">
        <v>1</v>
      </c>
      <c r="S57" s="4">
        <f t="shared" si="2"/>
        <v>4</v>
      </c>
      <c r="T57" s="29">
        <f t="shared" si="3"/>
        <v>56</v>
      </c>
    </row>
    <row r="58" spans="1:20" ht="49.75" x14ac:dyDescent="0.4">
      <c r="A58" s="28">
        <v>7966</v>
      </c>
      <c r="B58" s="4" t="s">
        <v>270</v>
      </c>
      <c r="C58" s="4" t="s">
        <v>271</v>
      </c>
      <c r="D58" s="4" t="s">
        <v>95</v>
      </c>
      <c r="E58" s="4" t="s">
        <v>0</v>
      </c>
      <c r="F58" s="4" t="s">
        <v>1</v>
      </c>
      <c r="G58" s="4" t="s">
        <v>10</v>
      </c>
      <c r="H58" s="4" t="s">
        <v>11</v>
      </c>
      <c r="I58" s="5">
        <v>45275</v>
      </c>
      <c r="J58" s="6" t="s">
        <v>287</v>
      </c>
      <c r="K58" s="4" t="s">
        <v>19</v>
      </c>
      <c r="L58" s="4">
        <v>-84.040049999999994</v>
      </c>
      <c r="M58" s="4">
        <v>38.310589999999998</v>
      </c>
      <c r="N58" s="4" t="s">
        <v>272</v>
      </c>
      <c r="O58" s="5">
        <v>45275</v>
      </c>
      <c r="P58" s="4" t="str">
        <f>IFERROR(VLOOKUP(B58,#REF!,12,FALSE),"")</f>
        <v/>
      </c>
      <c r="Q58" s="4"/>
      <c r="R58" s="4">
        <v>1</v>
      </c>
      <c r="S58" s="4">
        <f t="shared" si="2"/>
        <v>1</v>
      </c>
      <c r="T58" s="29">
        <f t="shared" si="3"/>
        <v>57</v>
      </c>
    </row>
    <row r="59" spans="1:20" ht="198.9" x14ac:dyDescent="0.4">
      <c r="A59" s="28">
        <v>7242</v>
      </c>
      <c r="B59" s="4" t="s">
        <v>103</v>
      </c>
      <c r="C59" s="4" t="s">
        <v>104</v>
      </c>
      <c r="D59" s="4" t="s">
        <v>105</v>
      </c>
      <c r="E59" s="4" t="s">
        <v>0</v>
      </c>
      <c r="F59" s="4" t="s">
        <v>1</v>
      </c>
      <c r="G59" s="4" t="s">
        <v>10</v>
      </c>
      <c r="H59" s="4" t="s">
        <v>18</v>
      </c>
      <c r="I59" s="5">
        <v>45420</v>
      </c>
      <c r="J59" s="6" t="s">
        <v>324</v>
      </c>
      <c r="K59" s="4" t="s">
        <v>19</v>
      </c>
      <c r="L59" s="4">
        <v>-87.529278000000005</v>
      </c>
      <c r="M59" s="4">
        <v>37.349547999999999</v>
      </c>
      <c r="N59" s="4" t="s">
        <v>106</v>
      </c>
      <c r="O59" s="5">
        <v>45420</v>
      </c>
      <c r="P59" s="4" t="str">
        <f>IFERROR(VLOOKUP(B59,#REF!,12,FALSE),"")</f>
        <v/>
      </c>
      <c r="Q59" s="4">
        <v>3</v>
      </c>
      <c r="R59" s="4"/>
      <c r="S59" s="4">
        <f t="shared" si="2"/>
        <v>3</v>
      </c>
      <c r="T59" s="29">
        <f t="shared" si="3"/>
        <v>58</v>
      </c>
    </row>
    <row r="60" spans="1:20" ht="49.75" x14ac:dyDescent="0.4">
      <c r="A60" s="28">
        <v>7285</v>
      </c>
      <c r="B60" s="4" t="s">
        <v>191</v>
      </c>
      <c r="C60" s="4" t="s">
        <v>192</v>
      </c>
      <c r="D60" s="4" t="s">
        <v>193</v>
      </c>
      <c r="E60" s="4" t="s">
        <v>59</v>
      </c>
      <c r="F60" s="4" t="s">
        <v>1</v>
      </c>
      <c r="G60" s="4" t="s">
        <v>10</v>
      </c>
      <c r="H60" s="4" t="s">
        <v>11</v>
      </c>
      <c r="I60" s="5">
        <v>45273</v>
      </c>
      <c r="J60" s="6" t="s">
        <v>195</v>
      </c>
      <c r="K60" s="4" t="s">
        <v>22</v>
      </c>
      <c r="L60" s="4">
        <v>-86.708195000000003</v>
      </c>
      <c r="M60" s="4">
        <v>37.780081000000003</v>
      </c>
      <c r="N60" s="4" t="s">
        <v>194</v>
      </c>
      <c r="O60" s="5">
        <v>45273</v>
      </c>
      <c r="P60" s="4" t="str">
        <f>IFERROR(VLOOKUP(B60,#REF!,12,FALSE),"")</f>
        <v/>
      </c>
      <c r="Q60" s="4"/>
      <c r="R60" s="4">
        <v>1</v>
      </c>
      <c r="S60" s="4">
        <f t="shared" si="2"/>
        <v>1</v>
      </c>
      <c r="T60" s="29">
        <f t="shared" si="3"/>
        <v>59</v>
      </c>
    </row>
    <row r="61" spans="1:20" ht="174" x14ac:dyDescent="0.4">
      <c r="A61" s="28">
        <v>165431</v>
      </c>
      <c r="B61" s="4" t="s">
        <v>262</v>
      </c>
      <c r="C61" s="4" t="s">
        <v>263</v>
      </c>
      <c r="D61" s="4" t="s">
        <v>92</v>
      </c>
      <c r="E61" s="4" t="s">
        <v>59</v>
      </c>
      <c r="F61" s="4" t="s">
        <v>1</v>
      </c>
      <c r="G61" s="4" t="s">
        <v>10</v>
      </c>
      <c r="H61" s="4" t="s">
        <v>68</v>
      </c>
      <c r="I61" s="5">
        <v>45216</v>
      </c>
      <c r="J61" s="6" t="s">
        <v>325</v>
      </c>
      <c r="K61" s="4" t="s">
        <v>5</v>
      </c>
      <c r="L61" s="4">
        <v>-87.292852999999994</v>
      </c>
      <c r="M61" s="4">
        <v>37.255639000000002</v>
      </c>
      <c r="N61" s="56" t="s">
        <v>343</v>
      </c>
      <c r="O61" s="5">
        <v>45216</v>
      </c>
      <c r="P61" s="4" t="str">
        <f>IFERROR(VLOOKUP(B61,#REF!,12,FALSE),"")</f>
        <v/>
      </c>
      <c r="Q61" s="4"/>
      <c r="R61" s="4">
        <v>1</v>
      </c>
      <c r="S61" s="4">
        <f t="shared" si="2"/>
        <v>1</v>
      </c>
      <c r="T61" s="29">
        <f t="shared" si="3"/>
        <v>60</v>
      </c>
    </row>
    <row r="62" spans="1:20" ht="136.75" x14ac:dyDescent="0.4">
      <c r="A62" s="28">
        <v>132996</v>
      </c>
      <c r="B62" s="4" t="s">
        <v>218</v>
      </c>
      <c r="C62" s="4" t="s">
        <v>219</v>
      </c>
      <c r="D62" s="4" t="s">
        <v>98</v>
      </c>
      <c r="E62" s="4" t="s">
        <v>23</v>
      </c>
      <c r="F62" s="4" t="s">
        <v>1</v>
      </c>
      <c r="G62" s="4" t="s">
        <v>10</v>
      </c>
      <c r="H62" s="4" t="s">
        <v>68</v>
      </c>
      <c r="I62" s="5">
        <v>45273</v>
      </c>
      <c r="J62" s="6" t="s">
        <v>297</v>
      </c>
      <c r="K62" s="4" t="s">
        <v>2</v>
      </c>
      <c r="L62" s="4">
        <v>-88.837221999999997</v>
      </c>
      <c r="M62" s="4">
        <v>36.808056000000001</v>
      </c>
      <c r="N62" s="4" t="s">
        <v>220</v>
      </c>
      <c r="O62" s="5">
        <v>45273</v>
      </c>
      <c r="P62" s="4" t="str">
        <f>IFERROR(VLOOKUP(B62,#REF!,12,FALSE),"")</f>
        <v/>
      </c>
      <c r="Q62" s="4"/>
      <c r="R62" s="4">
        <v>1</v>
      </c>
      <c r="S62" s="4">
        <f t="shared" si="2"/>
        <v>1</v>
      </c>
      <c r="T62" s="29">
        <f t="shared" si="3"/>
        <v>61</v>
      </c>
    </row>
    <row r="63" spans="1:20" ht="37.299999999999997" x14ac:dyDescent="0.4">
      <c r="A63" s="28">
        <v>7206</v>
      </c>
      <c r="B63" s="4" t="s">
        <v>64</v>
      </c>
      <c r="C63" s="4" t="s">
        <v>65</v>
      </c>
      <c r="D63" s="4" t="s">
        <v>66</v>
      </c>
      <c r="E63" s="4" t="s">
        <v>39</v>
      </c>
      <c r="F63" s="4" t="s">
        <v>1</v>
      </c>
      <c r="G63" s="4" t="s">
        <v>10</v>
      </c>
      <c r="H63" s="4" t="s">
        <v>68</v>
      </c>
      <c r="I63" s="5">
        <v>45273</v>
      </c>
      <c r="J63" s="6" t="s">
        <v>69</v>
      </c>
      <c r="K63" s="4" t="s">
        <v>2</v>
      </c>
      <c r="L63" s="4">
        <v>-88.491839999999996</v>
      </c>
      <c r="M63" s="4">
        <v>36.877000000000002</v>
      </c>
      <c r="N63" s="4" t="s">
        <v>67</v>
      </c>
      <c r="O63" s="5">
        <v>45273</v>
      </c>
      <c r="P63" s="4" t="str">
        <f>IFERROR(VLOOKUP(B63,#REF!,12,FALSE),"")</f>
        <v/>
      </c>
      <c r="Q63" s="4"/>
      <c r="R63" s="4">
        <v>1</v>
      </c>
      <c r="S63" s="4">
        <f t="shared" si="2"/>
        <v>1</v>
      </c>
      <c r="T63" s="29">
        <f t="shared" si="3"/>
        <v>62</v>
      </c>
    </row>
    <row r="64" spans="1:20" ht="24.9" x14ac:dyDescent="0.4">
      <c r="A64" s="32">
        <v>8098</v>
      </c>
      <c r="B64" s="13" t="s">
        <v>82</v>
      </c>
      <c r="C64" s="13" t="s">
        <v>83</v>
      </c>
      <c r="D64" s="13" t="s">
        <v>77</v>
      </c>
      <c r="E64" s="13" t="s">
        <v>4</v>
      </c>
      <c r="F64" s="13" t="s">
        <v>1</v>
      </c>
      <c r="G64" s="13" t="s">
        <v>10</v>
      </c>
      <c r="H64" s="13" t="s">
        <v>85</v>
      </c>
      <c r="I64" s="14">
        <v>45420</v>
      </c>
      <c r="J64" s="15" t="s">
        <v>284</v>
      </c>
      <c r="K64" s="13" t="s">
        <v>19</v>
      </c>
      <c r="L64" s="13">
        <v>-85.163055560000004</v>
      </c>
      <c r="M64" s="13">
        <v>37.826944439999998</v>
      </c>
      <c r="N64" s="13" t="s">
        <v>84</v>
      </c>
      <c r="O64" s="14">
        <v>45420</v>
      </c>
      <c r="P64" s="13" t="str">
        <f>IFERROR(VLOOKUP(B64,#REF!,12,FALSE),"")</f>
        <v/>
      </c>
      <c r="Q64" s="13">
        <v>3</v>
      </c>
      <c r="R64" s="13">
        <v>1</v>
      </c>
      <c r="S64" s="13">
        <f t="shared" si="2"/>
        <v>4</v>
      </c>
      <c r="T64" s="33">
        <f t="shared" si="3"/>
        <v>63</v>
      </c>
    </row>
    <row r="65" spans="1:20" ht="24.9" x14ac:dyDescent="0.4">
      <c r="A65" s="28">
        <v>7025</v>
      </c>
      <c r="B65" s="4" t="s">
        <v>175</v>
      </c>
      <c r="C65" s="4" t="s">
        <v>176</v>
      </c>
      <c r="D65" s="4" t="s">
        <v>177</v>
      </c>
      <c r="E65" s="4" t="s">
        <v>23</v>
      </c>
      <c r="F65" s="4" t="s">
        <v>1</v>
      </c>
      <c r="G65" s="4" t="s">
        <v>10</v>
      </c>
      <c r="H65" s="4" t="s">
        <v>11</v>
      </c>
      <c r="I65" s="5">
        <v>45274</v>
      </c>
      <c r="J65" s="6" t="s">
        <v>179</v>
      </c>
      <c r="K65" s="4" t="s">
        <v>5</v>
      </c>
      <c r="L65" s="4">
        <v>-87.015074999999996</v>
      </c>
      <c r="M65" s="4">
        <v>37.603226999999997</v>
      </c>
      <c r="N65" s="4" t="s">
        <v>178</v>
      </c>
      <c r="O65" s="5">
        <v>45274</v>
      </c>
      <c r="P65" s="4" t="str">
        <f>IFERROR(VLOOKUP(B65,#REF!,12,FALSE),"")</f>
        <v/>
      </c>
      <c r="Q65" s="4"/>
      <c r="R65" s="4">
        <v>1</v>
      </c>
      <c r="S65" s="4">
        <f t="shared" si="2"/>
        <v>1</v>
      </c>
      <c r="T65" s="29">
        <f t="shared" si="3"/>
        <v>64</v>
      </c>
    </row>
    <row r="66" spans="1:20" ht="37.299999999999997" x14ac:dyDescent="0.4">
      <c r="A66" s="30">
        <v>7357</v>
      </c>
      <c r="B66" s="10" t="s">
        <v>159</v>
      </c>
      <c r="C66" s="10" t="s">
        <v>160</v>
      </c>
      <c r="D66" s="10" t="s">
        <v>161</v>
      </c>
      <c r="E66" s="10" t="s">
        <v>23</v>
      </c>
      <c r="F66" s="10" t="s">
        <v>1</v>
      </c>
      <c r="G66" s="10" t="s">
        <v>10</v>
      </c>
      <c r="H66" s="10" t="s">
        <v>11</v>
      </c>
      <c r="I66" s="11">
        <v>45502</v>
      </c>
      <c r="J66" s="12" t="s">
        <v>298</v>
      </c>
      <c r="K66" s="10" t="s">
        <v>22</v>
      </c>
      <c r="L66" s="10">
        <v>-83.709896999999998</v>
      </c>
      <c r="M66" s="10">
        <v>37.689202999999999</v>
      </c>
      <c r="N66" s="10" t="s">
        <v>162</v>
      </c>
      <c r="O66" s="11">
        <v>45502</v>
      </c>
      <c r="P66" s="10" t="str">
        <f>IFERROR(VLOOKUP(B66,#REF!,12,FALSE),"")</f>
        <v/>
      </c>
      <c r="Q66" s="10"/>
      <c r="R66" s="10">
        <v>1</v>
      </c>
      <c r="S66" s="10">
        <f t="shared" ref="S66:S72" si="4">SUM(Q66:R66)</f>
        <v>1</v>
      </c>
      <c r="T66" s="31">
        <f t="shared" si="3"/>
        <v>65</v>
      </c>
    </row>
    <row r="67" spans="1:20" x14ac:dyDescent="0.4">
      <c r="A67" s="28">
        <v>170139</v>
      </c>
      <c r="B67" s="4" t="s">
        <v>275</v>
      </c>
      <c r="C67" s="4" t="s">
        <v>274</v>
      </c>
      <c r="D67" s="4" t="s">
        <v>273</v>
      </c>
      <c r="E67" s="4" t="s">
        <v>59</v>
      </c>
      <c r="F67" s="4" t="s">
        <v>1</v>
      </c>
      <c r="G67" s="4" t="s">
        <v>10</v>
      </c>
      <c r="H67" s="4" t="s">
        <v>85</v>
      </c>
      <c r="I67" s="5">
        <v>45401</v>
      </c>
      <c r="J67" s="6" t="s">
        <v>326</v>
      </c>
      <c r="K67" s="4" t="s">
        <v>5</v>
      </c>
      <c r="L67" s="4">
        <v>-84.424443999999994</v>
      </c>
      <c r="M67" s="4">
        <v>38.321666999999998</v>
      </c>
      <c r="N67" s="4" t="s">
        <v>344</v>
      </c>
      <c r="O67" s="5">
        <v>45401</v>
      </c>
      <c r="P67" s="4"/>
      <c r="Q67" s="4">
        <v>3</v>
      </c>
      <c r="R67" s="4">
        <v>1</v>
      </c>
      <c r="S67" s="4">
        <f t="shared" si="4"/>
        <v>4</v>
      </c>
      <c r="T67" s="29">
        <f t="shared" ref="T67:T72" si="5">+T66+1</f>
        <v>66</v>
      </c>
    </row>
    <row r="68" spans="1:20" ht="74.599999999999994" x14ac:dyDescent="0.4">
      <c r="A68" s="28">
        <v>7082</v>
      </c>
      <c r="B68" s="4" t="s">
        <v>241</v>
      </c>
      <c r="C68" s="4" t="s">
        <v>242</v>
      </c>
      <c r="D68" s="4" t="s">
        <v>243</v>
      </c>
      <c r="E68" s="4" t="s">
        <v>39</v>
      </c>
      <c r="F68" s="4" t="s">
        <v>1</v>
      </c>
      <c r="G68" s="4" t="s">
        <v>10</v>
      </c>
      <c r="H68" s="4" t="s">
        <v>18</v>
      </c>
      <c r="I68" s="5">
        <v>45476</v>
      </c>
      <c r="J68" s="6" t="s">
        <v>328</v>
      </c>
      <c r="K68" s="4" t="s">
        <v>2</v>
      </c>
      <c r="L68" s="4">
        <v>-83.954639999999998</v>
      </c>
      <c r="M68" s="4">
        <v>37.691704999999999</v>
      </c>
      <c r="N68" s="4" t="s">
        <v>244</v>
      </c>
      <c r="O68" s="5">
        <v>45476</v>
      </c>
      <c r="P68" s="4"/>
      <c r="Q68" s="4">
        <v>3</v>
      </c>
      <c r="R68" s="4"/>
      <c r="S68" s="4">
        <f t="shared" si="4"/>
        <v>3</v>
      </c>
      <c r="T68" s="29">
        <f t="shared" si="5"/>
        <v>67</v>
      </c>
    </row>
    <row r="69" spans="1:20" ht="99.45" x14ac:dyDescent="0.4">
      <c r="A69" s="28">
        <v>7339</v>
      </c>
      <c r="B69" s="4" t="s">
        <v>254</v>
      </c>
      <c r="C69" s="4" t="s">
        <v>255</v>
      </c>
      <c r="D69" s="4" t="s">
        <v>237</v>
      </c>
      <c r="E69" s="4" t="s">
        <v>59</v>
      </c>
      <c r="F69" s="4" t="s">
        <v>1</v>
      </c>
      <c r="G69" s="4" t="s">
        <v>10</v>
      </c>
      <c r="H69" s="4" t="s">
        <v>18</v>
      </c>
      <c r="I69" s="5">
        <v>45352</v>
      </c>
      <c r="J69" s="6" t="s">
        <v>329</v>
      </c>
      <c r="K69" s="4" t="s">
        <v>5</v>
      </c>
      <c r="L69" s="4">
        <v>-84.575432000000006</v>
      </c>
      <c r="M69" s="4">
        <v>39.064917999999999</v>
      </c>
      <c r="N69" s="4" t="s">
        <v>345</v>
      </c>
      <c r="O69" s="5">
        <v>45352</v>
      </c>
      <c r="P69" s="4"/>
      <c r="Q69" s="4">
        <v>3</v>
      </c>
      <c r="R69" s="4"/>
      <c r="S69" s="4">
        <f t="shared" si="4"/>
        <v>3</v>
      </c>
      <c r="T69" s="29">
        <f t="shared" si="5"/>
        <v>68</v>
      </c>
    </row>
    <row r="70" spans="1:20" ht="87" x14ac:dyDescent="0.4">
      <c r="A70" s="28">
        <v>132906</v>
      </c>
      <c r="B70" s="4" t="s">
        <v>252</v>
      </c>
      <c r="C70" s="4" t="s">
        <v>253</v>
      </c>
      <c r="D70" s="4" t="s">
        <v>142</v>
      </c>
      <c r="E70" s="4" t="s">
        <v>0</v>
      </c>
      <c r="F70" s="4" t="s">
        <v>1</v>
      </c>
      <c r="G70" s="4" t="s">
        <v>10</v>
      </c>
      <c r="H70" s="4" t="s">
        <v>18</v>
      </c>
      <c r="I70" s="5">
        <v>45476</v>
      </c>
      <c r="J70" s="6" t="s">
        <v>330</v>
      </c>
      <c r="K70" s="4" t="s">
        <v>19</v>
      </c>
      <c r="L70" s="4">
        <v>-83.978117999999995</v>
      </c>
      <c r="M70" s="4">
        <v>37.461402</v>
      </c>
      <c r="N70" s="4" t="s">
        <v>186</v>
      </c>
      <c r="O70" s="5">
        <v>45476</v>
      </c>
      <c r="P70" s="4"/>
      <c r="Q70" s="4">
        <v>3</v>
      </c>
      <c r="R70" s="4"/>
      <c r="S70" s="4">
        <f t="shared" si="4"/>
        <v>3</v>
      </c>
      <c r="T70" s="29">
        <f t="shared" si="5"/>
        <v>69</v>
      </c>
    </row>
    <row r="71" spans="1:20" ht="49.75" x14ac:dyDescent="0.4">
      <c r="A71" s="28">
        <v>7863</v>
      </c>
      <c r="B71" s="4" t="s">
        <v>60</v>
      </c>
      <c r="C71" s="4" t="s">
        <v>61</v>
      </c>
      <c r="D71" s="4" t="s">
        <v>20</v>
      </c>
      <c r="E71" s="4" t="s">
        <v>39</v>
      </c>
      <c r="F71" s="4" t="s">
        <v>1</v>
      </c>
      <c r="G71" s="4" t="s">
        <v>10</v>
      </c>
      <c r="H71" s="4" t="s">
        <v>11</v>
      </c>
      <c r="I71" s="5">
        <v>45316</v>
      </c>
      <c r="J71" s="6" t="s">
        <v>63</v>
      </c>
      <c r="K71" s="4" t="s">
        <v>5</v>
      </c>
      <c r="L71" s="4">
        <v>-84.25215</v>
      </c>
      <c r="M71" s="4">
        <v>37.741370000000003</v>
      </c>
      <c r="N71" s="4" t="s">
        <v>62</v>
      </c>
      <c r="O71" s="5">
        <v>45316</v>
      </c>
      <c r="P71" s="4"/>
      <c r="Q71" s="4"/>
      <c r="R71" s="4">
        <v>1</v>
      </c>
      <c r="S71" s="4">
        <f t="shared" si="4"/>
        <v>1</v>
      </c>
      <c r="T71" s="29">
        <f t="shared" si="5"/>
        <v>70</v>
      </c>
    </row>
    <row r="72" spans="1:20" ht="25.3" thickBot="1" x14ac:dyDescent="0.45">
      <c r="A72" s="34">
        <v>132907</v>
      </c>
      <c r="B72" s="35" t="s">
        <v>250</v>
      </c>
      <c r="C72" s="35" t="s">
        <v>251</v>
      </c>
      <c r="D72" s="35" t="s">
        <v>142</v>
      </c>
      <c r="E72" s="35" t="s">
        <v>0</v>
      </c>
      <c r="F72" s="35" t="s">
        <v>1</v>
      </c>
      <c r="G72" s="35" t="s">
        <v>10</v>
      </c>
      <c r="H72" s="35" t="s">
        <v>11</v>
      </c>
      <c r="I72" s="36">
        <v>45476</v>
      </c>
      <c r="J72" s="37" t="s">
        <v>293</v>
      </c>
      <c r="K72" s="35" t="s">
        <v>2</v>
      </c>
      <c r="L72" s="35">
        <v>-83.970388999999997</v>
      </c>
      <c r="M72" s="35">
        <v>37.433677000000003</v>
      </c>
      <c r="N72" s="35" t="s">
        <v>186</v>
      </c>
      <c r="O72" s="36">
        <v>45476</v>
      </c>
      <c r="P72" s="35"/>
      <c r="Q72" s="35"/>
      <c r="R72" s="35">
        <v>1</v>
      </c>
      <c r="S72" s="35">
        <f t="shared" si="4"/>
        <v>1</v>
      </c>
      <c r="T72" s="38">
        <f t="shared" si="5"/>
        <v>71</v>
      </c>
    </row>
  </sheetData>
  <autoFilter ref="A1:T72" xr:uid="{BE21C49D-6C78-428D-8EC6-E73433A4167F}"/>
  <sortState xmlns:xlrd2="http://schemas.microsoft.com/office/spreadsheetml/2017/richdata2" ref="A2:V1048574">
    <sortCondition descending="1" ref="G2:G1048574"/>
    <sortCondition descending="1" ref="P2:P1048574"/>
    <sortCondition descending="1" ref="S2:S1048574"/>
  </sortState>
  <pageMargins left="0.25" right="0.25" top="0.75" bottom="0.75" header="0.3" footer="0.3"/>
  <pageSetup paperSize="119" fitToHeight="0" orientation="landscape" horizontalDpi="1200" verticalDpi="1200" r:id="rId1"/>
  <headerFooter>
    <oddFooter>&amp;C&amp;"-,Bold"&amp;12Red highlighted dams are under enforcement action. Blue highlighted dams are eligible for State Owned Dam Repair funding. Orange highlighted dams currently have improvements or mitigation in development or in progress.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38665-DA0B-4450-BED9-A613E63583AA}">
  <sheetPr>
    <tabColor rgb="FF00B050"/>
    <outlinePr summaryBelow="0" summaryRight="0"/>
    <pageSetUpPr autoPageBreaks="0" fitToPage="1"/>
  </sheetPr>
  <dimension ref="A1:F72"/>
  <sheetViews>
    <sheetView workbookViewId="0">
      <selection activeCell="E22" sqref="E22"/>
    </sheetView>
  </sheetViews>
  <sheetFormatPr defaultColWidth="6.84375" defaultRowHeight="12.45" x14ac:dyDescent="0.4"/>
  <cols>
    <col min="1" max="1" width="10.23046875" style="2" customWidth="1"/>
    <col min="2" max="2" width="27" style="2" customWidth="1"/>
    <col min="3" max="3" width="12.3046875" style="2" customWidth="1"/>
    <col min="4" max="4" width="14.765625" style="2" customWidth="1"/>
    <col min="5" max="5" width="28.3046875" style="2" customWidth="1"/>
    <col min="6" max="6" width="8.53515625" style="2" customWidth="1"/>
    <col min="7" max="16384" width="6.84375" style="1"/>
  </cols>
  <sheetData>
    <row r="1" spans="1:6" ht="23.6" thickBot="1" x14ac:dyDescent="0.45">
      <c r="A1" s="44" t="s">
        <v>334</v>
      </c>
      <c r="B1" s="44" t="s">
        <v>304</v>
      </c>
      <c r="C1" s="44" t="s">
        <v>305</v>
      </c>
      <c r="D1" s="44" t="s">
        <v>307</v>
      </c>
      <c r="E1" s="44" t="s">
        <v>312</v>
      </c>
      <c r="F1" s="45" t="s">
        <v>342</v>
      </c>
    </row>
    <row r="2" spans="1:6" x14ac:dyDescent="0.4">
      <c r="A2" s="46" t="s">
        <v>99</v>
      </c>
      <c r="B2" s="46" t="str">
        <f>VLOOKUP($A2,'Prioritization Detail'!$B:$T,2,FALSE)</f>
        <v>ELKHORN LAKE DAM</v>
      </c>
      <c r="C2" s="46" t="str">
        <f>VLOOKUP($A2,'Prioritization Detail'!$B:$T,3,FALSE)</f>
        <v>Letcher</v>
      </c>
      <c r="D2" s="46" t="str">
        <f>VLOOKUP($A2,'Prioritization Detail'!$B:$T,6,FALSE)</f>
        <v>Unsatisfactory</v>
      </c>
      <c r="E2" s="46" t="str">
        <f>VLOOKUP($A2,'Prioritization Detail'!$B:$T,13,FALSE)</f>
        <v>City of Jenkins</v>
      </c>
      <c r="F2" s="46">
        <f>VLOOKUP($A2,'Prioritization Detail'!$B:$T,19,FALSE)</f>
        <v>1</v>
      </c>
    </row>
    <row r="3" spans="1:6" ht="23.15" x14ac:dyDescent="0.4">
      <c r="A3" s="47" t="s">
        <v>172</v>
      </c>
      <c r="B3" s="48" t="str">
        <f>VLOOKUP($A3,'Prioritization Detail'!$B:$T,2,FALSE)</f>
        <v>SALT LICK CREEK FRS 1</v>
      </c>
      <c r="C3" s="48" t="str">
        <f>VLOOKUP($A3,'Prioritization Detail'!$B:$T,3,FALSE)</f>
        <v>Menifee</v>
      </c>
      <c r="D3" s="48" t="str">
        <f>VLOOKUP($A3,'Prioritization Detail'!$B:$T,6,FALSE)</f>
        <v>Unsatisfactory</v>
      </c>
      <c r="E3" s="48" t="str">
        <f>VLOOKUP($A3,'Prioritization Detail'!$B:$T,13,FALSE)</f>
        <v>Salt Lick Creek Watershed Conservancy Dist</v>
      </c>
      <c r="F3" s="48">
        <f>VLOOKUP($A3,'Prioritization Detail'!$B:$T,19,FALSE)</f>
        <v>2</v>
      </c>
    </row>
    <row r="4" spans="1:6" x14ac:dyDescent="0.4">
      <c r="A4" s="47" t="s">
        <v>184</v>
      </c>
      <c r="B4" s="48" t="str">
        <f>VLOOKUP($A4,'Prioritization Detail'!$B:$T,2,FALSE)</f>
        <v>MCKEE CITY RESERVOIR DAM</v>
      </c>
      <c r="C4" s="48" t="str">
        <f>VLOOKUP($A4,'Prioritization Detail'!$B:$T,3,FALSE)</f>
        <v>Jackson</v>
      </c>
      <c r="D4" s="48" t="str">
        <f>VLOOKUP($A4,'Prioritization Detail'!$B:$T,6,FALSE)</f>
        <v>Unsatisfactory</v>
      </c>
      <c r="E4" s="48" t="str">
        <f>VLOOKUP($A4,'Prioritization Detail'!$B:$T,13,FALSE)</f>
        <v>City of McKee</v>
      </c>
      <c r="F4" s="48">
        <f>VLOOKUP($A4,'Prioritization Detail'!$B:$T,19,FALSE)</f>
        <v>3</v>
      </c>
    </row>
    <row r="5" spans="1:6" x14ac:dyDescent="0.4">
      <c r="A5" s="49" t="s">
        <v>268</v>
      </c>
      <c r="B5" s="46" t="str">
        <f>VLOOKUP($A5,'Prioritization Detail'!$B:$T,2,FALSE)</f>
        <v>Bluefield Dam</v>
      </c>
      <c r="C5" s="46" t="str">
        <f>VLOOKUP($A5,'Prioritization Detail'!$B:$T,3,FALSE)</f>
        <v>Boone</v>
      </c>
      <c r="D5" s="46" t="str">
        <f>VLOOKUP($A5,'Prioritization Detail'!$B:$T,6,FALSE)</f>
        <v>Unsatisfactory</v>
      </c>
      <c r="E5" s="46" t="s">
        <v>346</v>
      </c>
      <c r="F5" s="46">
        <f>VLOOKUP($A5,'Prioritization Detail'!$B:$T,19,FALSE)</f>
        <v>4</v>
      </c>
    </row>
    <row r="6" spans="1:6" x14ac:dyDescent="0.4">
      <c r="A6" s="47" t="s">
        <v>13</v>
      </c>
      <c r="B6" s="48" t="str">
        <f>VLOOKUP($A6,'Prioritization Detail'!$B:$T,2,FALSE)</f>
        <v>RICE LAKE DAM</v>
      </c>
      <c r="C6" s="48" t="str">
        <f>VLOOKUP($A6,'Prioritization Detail'!$B:$T,3,FALSE)</f>
        <v>Lincoln</v>
      </c>
      <c r="D6" s="48" t="str">
        <f>VLOOKUP($A6,'Prioritization Detail'!$B:$T,6,FALSE)</f>
        <v>Unsatisfactory</v>
      </c>
      <c r="E6" s="48" t="str">
        <f>VLOOKUP($A6,'Prioritization Detail'!$B:$T,13,FALSE)</f>
        <v>City of Stanford</v>
      </c>
      <c r="F6" s="48">
        <f>VLOOKUP($A6,'Prioritization Detail'!$B:$T,19,FALSE)</f>
        <v>5</v>
      </c>
    </row>
    <row r="7" spans="1:6" x14ac:dyDescent="0.4">
      <c r="A7" s="47" t="s">
        <v>73</v>
      </c>
      <c r="B7" s="48" t="str">
        <f>VLOOKUP($A7,'Prioritization Detail'!$B:$T,2,FALSE)</f>
        <v>TANK POND DAM</v>
      </c>
      <c r="C7" s="48" t="str">
        <f>VLOOKUP($A7,'Prioritization Detail'!$B:$T,3,FALSE)</f>
        <v>Boyle</v>
      </c>
      <c r="D7" s="48" t="str">
        <f>VLOOKUP($A7,'Prioritization Detail'!$B:$T,6,FALSE)</f>
        <v>Unsatisfactory</v>
      </c>
      <c r="E7" s="48" t="str">
        <f>VLOOKUP($A7,'Prioritization Detail'!$B:$T,13,FALSE)</f>
        <v>Kim Gilliam</v>
      </c>
      <c r="F7" s="48">
        <f>VLOOKUP($A7,'Prioritization Detail'!$B:$T,19,FALSE)</f>
        <v>6</v>
      </c>
    </row>
    <row r="8" spans="1:6" x14ac:dyDescent="0.4">
      <c r="A8" s="47" t="s">
        <v>119</v>
      </c>
      <c r="B8" s="48" t="str">
        <f>VLOOKUP($A8,'Prioritization Detail'!$B:$T,2,FALSE)</f>
        <v>MELVIN STINSON LAKE DAM</v>
      </c>
      <c r="C8" s="48" t="str">
        <f>VLOOKUP($A8,'Prioritization Detail'!$B:$T,3,FALSE)</f>
        <v>Todd</v>
      </c>
      <c r="D8" s="48" t="str">
        <f>VLOOKUP($A8,'Prioritization Detail'!$B:$T,6,FALSE)</f>
        <v>Unsatisfactory</v>
      </c>
      <c r="E8" s="48" t="str">
        <f>VLOOKUP($A8,'Prioritization Detail'!$B:$T,13,FALSE)</f>
        <v>City of Elkton</v>
      </c>
      <c r="F8" s="48">
        <f>VLOOKUP($A8,'Prioritization Detail'!$B:$T,19,FALSE)</f>
        <v>7</v>
      </c>
    </row>
    <row r="9" spans="1:6" x14ac:dyDescent="0.4">
      <c r="A9" s="57" t="s">
        <v>230</v>
      </c>
      <c r="B9" s="58" t="str">
        <f>VLOOKUP($A9,'Prioritization Detail'!$B:$T,2,FALSE)</f>
        <v>OTTER LAKE DAM NO 2</v>
      </c>
      <c r="C9" s="58" t="str">
        <f>VLOOKUP($A9,'Prioritization Detail'!$B:$T,3,FALSE)</f>
        <v>Hopkins</v>
      </c>
      <c r="D9" s="58" t="str">
        <f>VLOOKUP($A9,'Prioritization Detail'!$B:$T,6,FALSE)</f>
        <v>Unsatisfactory</v>
      </c>
      <c r="E9" s="58" t="str">
        <f>VLOOKUP($A9,'Prioritization Detail'!$B:$T,13,FALSE)</f>
        <v>Otter Lake Owners Assoc</v>
      </c>
      <c r="F9" s="58">
        <f>VLOOKUP($A9,'Prioritization Detail'!$B:$T,19,FALSE)</f>
        <v>8</v>
      </c>
    </row>
    <row r="10" spans="1:6" x14ac:dyDescent="0.4">
      <c r="A10" s="47" t="s">
        <v>107</v>
      </c>
      <c r="B10" s="48" t="str">
        <f>VLOOKUP($A10,'Prioritization Detail'!$B:$T,2,FALSE)</f>
        <v>LOCH MARY RESERVOIR DAM</v>
      </c>
      <c r="C10" s="48" t="str">
        <f>VLOOKUP($A10,'Prioritization Detail'!$B:$T,3,FALSE)</f>
        <v>Hopkins</v>
      </c>
      <c r="D10" s="48" t="str">
        <f>VLOOKUP($A10,'Prioritization Detail'!$B:$T,6,FALSE)</f>
        <v>Unsatisfactory</v>
      </c>
      <c r="E10" s="48" t="str">
        <f>VLOOKUP($A10,'Prioritization Detail'!$B:$T,13,FALSE)</f>
        <v>City of Earlington</v>
      </c>
      <c r="F10" s="48">
        <f>VLOOKUP($A10,'Prioritization Detail'!$B:$T,19,FALSE)</f>
        <v>9</v>
      </c>
    </row>
    <row r="11" spans="1:6" ht="23.15" x14ac:dyDescent="0.4">
      <c r="A11" s="50" t="s">
        <v>86</v>
      </c>
      <c r="B11" s="51" t="str">
        <f>VLOOKUP($A11,'Prioritization Detail'!$B:$T,2,FALSE)</f>
        <v>PANBOWL LAKE DAM</v>
      </c>
      <c r="C11" s="51" t="str">
        <f>VLOOKUP($A11,'Prioritization Detail'!$B:$T,3,FALSE)</f>
        <v>Breathitt</v>
      </c>
      <c r="D11" s="51" t="str">
        <f>VLOOKUP($A11,'Prioritization Detail'!$B:$T,6,FALSE)</f>
        <v>Poor</v>
      </c>
      <c r="E11" s="51" t="str">
        <f>VLOOKUP($A11,'Prioritization Detail'!$B:$T,13,FALSE)</f>
        <v>Kentucky Transportation Cabinet (KYTC)</v>
      </c>
      <c r="F11" s="51">
        <f>VLOOKUP($A11,'Prioritization Detail'!$B:$T,19,FALSE)</f>
        <v>10</v>
      </c>
    </row>
    <row r="12" spans="1:6" ht="23.15" x14ac:dyDescent="0.4">
      <c r="A12" s="50" t="s">
        <v>134</v>
      </c>
      <c r="B12" s="51" t="str">
        <f>VLOOKUP($A12,'Prioritization Detail'!$B:$T,2,FALSE)</f>
        <v>LEXINGTON RESERVOIR NO 3 DAM</v>
      </c>
      <c r="C12" s="51" t="str">
        <f>VLOOKUP($A12,'Prioritization Detail'!$B:$T,3,FALSE)</f>
        <v>Fayette</v>
      </c>
      <c r="D12" s="51" t="str">
        <f>VLOOKUP($A12,'Prioritization Detail'!$B:$T,6,FALSE)</f>
        <v>Poor</v>
      </c>
      <c r="E12" s="51" t="str">
        <f>VLOOKUP($A12,'Prioritization Detail'!$B:$T,13,FALSE)</f>
        <v>Lakeview Estates Assoc</v>
      </c>
      <c r="F12" s="51">
        <f>VLOOKUP($A12,'Prioritization Detail'!$B:$T,19,FALSE)</f>
        <v>11</v>
      </c>
    </row>
    <row r="13" spans="1:6" ht="23.15" x14ac:dyDescent="0.4">
      <c r="A13" s="49" t="s">
        <v>257</v>
      </c>
      <c r="B13" s="46" t="str">
        <f>VLOOKUP($A13,'Prioritization Detail'!$B:$T,2,FALSE)</f>
        <v>KYTC Bioretention Dam</v>
      </c>
      <c r="C13" s="46" t="str">
        <f>VLOOKUP($A13,'Prioritization Detail'!$B:$T,3,FALSE)</f>
        <v>Kenton</v>
      </c>
      <c r="D13" s="46" t="str">
        <f>VLOOKUP($A13,'Prioritization Detail'!$B:$T,6,FALSE)</f>
        <v>Poor</v>
      </c>
      <c r="E13" s="46" t="str">
        <f>VLOOKUP($A13,'Prioritization Detail'!$B:$T,13,FALSE)</f>
        <v>Kentucky Transportation Cabinet (KYTC)</v>
      </c>
      <c r="F13" s="46">
        <f>VLOOKUP($A13,'Prioritization Detail'!$B:$T,19,FALSE)</f>
        <v>12</v>
      </c>
    </row>
    <row r="14" spans="1:6" x14ac:dyDescent="0.4">
      <c r="A14" s="49" t="s">
        <v>200</v>
      </c>
      <c r="B14" s="46" t="str">
        <f>VLOOKUP($A14,'Prioritization Detail'!$B:$T,2,FALSE)</f>
        <v>WINDSOR FOREST DAM</v>
      </c>
      <c r="C14" s="46" t="str">
        <f>VLOOKUP($A14,'Prioritization Detail'!$B:$T,3,FALSE)</f>
        <v>Jefferson</v>
      </c>
      <c r="D14" s="46" t="str">
        <f>VLOOKUP($A14,'Prioritization Detail'!$B:$T,6,FALSE)</f>
        <v>Poor</v>
      </c>
      <c r="E14" s="46" t="str">
        <f>VLOOKUP($A14,'Prioritization Detail'!$B:$T,13,FALSE)</f>
        <v>Windsor Forest Assoc</v>
      </c>
      <c r="F14" s="46">
        <f>VLOOKUP($A14,'Prioritization Detail'!$B:$T,19,FALSE)</f>
        <v>13</v>
      </c>
    </row>
    <row r="15" spans="1:6" x14ac:dyDescent="0.4">
      <c r="A15" s="49" t="s">
        <v>203</v>
      </c>
      <c r="B15" s="46" t="str">
        <f>VLOOKUP($A15,'Prioritization Detail'!$B:$T,2,FALSE)</f>
        <v>DUNCAN NAVE DAM</v>
      </c>
      <c r="C15" s="46" t="str">
        <f>VLOOKUP($A15,'Prioritization Detail'!$B:$T,3,FALSE)</f>
        <v>Jessamine</v>
      </c>
      <c r="D15" s="46" t="str">
        <f>VLOOKUP($A15,'Prioritization Detail'!$B:$T,6,FALSE)</f>
        <v>Poor</v>
      </c>
      <c r="E15" s="46" t="str">
        <f>VLOOKUP($A15,'Prioritization Detail'!$B:$T,13,FALSE)</f>
        <v>City of Nicholasville</v>
      </c>
      <c r="F15" s="46">
        <f>VLOOKUP($A15,'Prioritization Detail'!$B:$T,19,FALSE)</f>
        <v>14</v>
      </c>
    </row>
    <row r="16" spans="1:6" x14ac:dyDescent="0.4">
      <c r="A16" s="49" t="s">
        <v>70</v>
      </c>
      <c r="B16" s="46" t="str">
        <f>VLOOKUP($A16,'Prioritization Detail'!$B:$T,2,FALSE)</f>
        <v>Lower Berea Reservoir Dam</v>
      </c>
      <c r="C16" s="46" t="str">
        <f>VLOOKUP($A16,'Prioritization Detail'!$B:$T,3,FALSE)</f>
        <v>Madison</v>
      </c>
      <c r="D16" s="46" t="str">
        <f>VLOOKUP($A16,'Prioritization Detail'!$B:$T,6,FALSE)</f>
        <v>Poor</v>
      </c>
      <c r="E16" s="46" t="str">
        <f>VLOOKUP($A16,'Prioritization Detail'!$B:$T,13,FALSE)</f>
        <v>Berea Municipal Utilities</v>
      </c>
      <c r="F16" s="46">
        <f>VLOOKUP($A16,'Prioritization Detail'!$B:$T,19,FALSE)</f>
        <v>15</v>
      </c>
    </row>
    <row r="17" spans="1:6" x14ac:dyDescent="0.4">
      <c r="A17" s="52" t="s">
        <v>111</v>
      </c>
      <c r="B17" s="48" t="str">
        <f>VLOOKUP($A17,'Prioritization Detail'!$B:$T,2,FALSE)</f>
        <v>NORTONVILLE LAKE DAM</v>
      </c>
      <c r="C17" s="48" t="str">
        <f>VLOOKUP($A17,'Prioritization Detail'!$B:$T,3,FALSE)</f>
        <v>Hopkins</v>
      </c>
      <c r="D17" s="48" t="str">
        <f>VLOOKUP($A17,'Prioritization Detail'!$B:$T,6,FALSE)</f>
        <v>Poor</v>
      </c>
      <c r="E17" s="48" t="str">
        <f>VLOOKUP($A17,'Prioritization Detail'!$B:$T,13,FALSE)</f>
        <v>City of Nortonville</v>
      </c>
      <c r="F17" s="48">
        <f>VLOOKUP($A17,'Prioritization Detail'!$B:$T,19,FALSE)</f>
        <v>16</v>
      </c>
    </row>
    <row r="18" spans="1:6" ht="23.15" x14ac:dyDescent="0.4">
      <c r="A18" s="47" t="s">
        <v>238</v>
      </c>
      <c r="B18" s="48" t="str">
        <f>VLOOKUP($A18,'Prioritization Detail'!$B:$T,2,FALSE)</f>
        <v>SALT LICK CREEK MPS 3</v>
      </c>
      <c r="C18" s="48" t="str">
        <f>VLOOKUP($A18,'Prioritization Detail'!$B:$T,3,FALSE)</f>
        <v>Bath</v>
      </c>
      <c r="D18" s="48" t="str">
        <f>VLOOKUP($A18,'Prioritization Detail'!$B:$T,6,FALSE)</f>
        <v>Poor</v>
      </c>
      <c r="E18" s="48" t="str">
        <f>VLOOKUP($A18,'Prioritization Detail'!$B:$T,13,FALSE)</f>
        <v>Salt Lick Creek Watershed Conservancy Dist</v>
      </c>
      <c r="F18" s="48">
        <f>VLOOKUP($A18,'Prioritization Detail'!$B:$T,19,FALSE)</f>
        <v>17</v>
      </c>
    </row>
    <row r="19" spans="1:6" ht="23.15" x14ac:dyDescent="0.4">
      <c r="A19" s="49" t="s">
        <v>78</v>
      </c>
      <c r="B19" s="46" t="str">
        <f>VLOOKUP($A19,'Prioritization Detail'!$B:$T,2,FALSE)</f>
        <v>RENFRO DAM</v>
      </c>
      <c r="C19" s="46" t="str">
        <f>VLOOKUP($A19,'Prioritization Detail'!$B:$T,3,FALSE)</f>
        <v>Rockcastle</v>
      </c>
      <c r="D19" s="46" t="str">
        <f>VLOOKUP($A19,'Prioritization Detail'!$B:$T,6,FALSE)</f>
        <v>Poor</v>
      </c>
      <c r="E19" s="46" t="str">
        <f>VLOOKUP($A19,'Prioritization Detail'!$B:$T,13,FALSE)</f>
        <v>Kentucky Transportation Cabinet (KYTC)</v>
      </c>
      <c r="F19" s="46">
        <f>VLOOKUP($A19,'Prioritization Detail'!$B:$T,19,FALSE)</f>
        <v>18</v>
      </c>
    </row>
    <row r="20" spans="1:6" ht="23.15" x14ac:dyDescent="0.4">
      <c r="A20" s="47" t="s">
        <v>168</v>
      </c>
      <c r="B20" s="48" t="str">
        <f>VLOOKUP($A20,'Prioritization Detail'!$B:$T,2,FALSE)</f>
        <v>SALT LICK CREEK FRS NO 5</v>
      </c>
      <c r="C20" s="48" t="str">
        <f>VLOOKUP($A20,'Prioritization Detail'!$B:$T,3,FALSE)</f>
        <v>Bath</v>
      </c>
      <c r="D20" s="48" t="str">
        <f>VLOOKUP($A20,'Prioritization Detail'!$B:$T,6,FALSE)</f>
        <v>Poor</v>
      </c>
      <c r="E20" s="48" t="str">
        <f>VLOOKUP($A20,'Prioritization Detail'!$B:$T,13,FALSE)</f>
        <v>Salt Lick Creek Watershed Conservancy Dist</v>
      </c>
      <c r="F20" s="48">
        <f>VLOOKUP($A20,'Prioritization Detail'!$B:$T,19,FALSE)</f>
        <v>19</v>
      </c>
    </row>
    <row r="21" spans="1:6" x14ac:dyDescent="0.4">
      <c r="A21" s="50" t="s">
        <v>215</v>
      </c>
      <c r="B21" s="51" t="str">
        <f>VLOOKUP($A21,'Prioritization Detail'!$B:$T,2,FALSE)</f>
        <v>RED LICK CREEK MPS 1</v>
      </c>
      <c r="C21" s="51" t="str">
        <f>VLOOKUP($A21,'Prioritization Detail'!$B:$T,3,FALSE)</f>
        <v>Madison</v>
      </c>
      <c r="D21" s="51" t="str">
        <f>VLOOKUP($A21,'Prioritization Detail'!$B:$T,6,FALSE)</f>
        <v>Poor</v>
      </c>
      <c r="E21" s="51" t="str">
        <f>VLOOKUP($A21,'Prioritization Detail'!$B:$T,13,FALSE)</f>
        <v>Berea Municipal Utilities</v>
      </c>
      <c r="F21" s="51">
        <f>VLOOKUP($A21,'Prioritization Detail'!$B:$T,19,FALSE)</f>
        <v>20</v>
      </c>
    </row>
    <row r="22" spans="1:6" x14ac:dyDescent="0.4">
      <c r="A22" s="49" t="s">
        <v>138</v>
      </c>
      <c r="B22" s="46" t="str">
        <f>VLOOKUP($A22,'Prioritization Detail'!$B:$T,2,FALSE)</f>
        <v>LEXINGTON RESERVOIR NO 4</v>
      </c>
      <c r="C22" s="46" t="str">
        <f>VLOOKUP($A22,'Prioritization Detail'!$B:$T,3,FALSE)</f>
        <v>Fayette</v>
      </c>
      <c r="D22" s="46" t="str">
        <f>VLOOKUP($A22,'Prioritization Detail'!$B:$T,6,FALSE)</f>
        <v>Poor</v>
      </c>
      <c r="E22" s="46" t="s">
        <v>347</v>
      </c>
      <c r="F22" s="46">
        <f>VLOOKUP($A22,'Prioritization Detail'!$B:$T,19,FALSE)</f>
        <v>21</v>
      </c>
    </row>
    <row r="23" spans="1:6" ht="23.15" x14ac:dyDescent="0.4">
      <c r="A23" s="49" t="s">
        <v>221</v>
      </c>
      <c r="B23" s="46" t="str">
        <f>VLOOKUP($A23,'Prioritization Detail'!$B:$T,2,FALSE)</f>
        <v>MITCHELL HILL LAKE DAM</v>
      </c>
      <c r="C23" s="46" t="str">
        <f>VLOOKUP($A23,'Prioritization Detail'!$B:$T,3,FALSE)</f>
        <v>Jefferson</v>
      </c>
      <c r="D23" s="46" t="str">
        <f>VLOOKUP($A23,'Prioritization Detail'!$B:$T,6,FALSE)</f>
        <v>Poor</v>
      </c>
      <c r="E23" s="46" t="str">
        <f>VLOOKUP($A23,'Prioritization Detail'!$B:$T,13,FALSE)</f>
        <v>Louisville Metro Parks &amp; Recreation Dept</v>
      </c>
      <c r="F23" s="46">
        <f>VLOOKUP($A23,'Prioritization Detail'!$B:$T,19,FALSE)</f>
        <v>22</v>
      </c>
    </row>
    <row r="24" spans="1:6" x14ac:dyDescent="0.4">
      <c r="A24" s="49" t="s">
        <v>145</v>
      </c>
      <c r="B24" s="46" t="str">
        <f>VLOOKUP($A24,'Prioritization Detail'!$B:$T,2,FALSE)</f>
        <v>FORDSVILLE LAKE DAM</v>
      </c>
      <c r="C24" s="46" t="str">
        <f>VLOOKUP($A24,'Prioritization Detail'!$B:$T,3,FALSE)</f>
        <v>Ohio</v>
      </c>
      <c r="D24" s="46" t="str">
        <f>VLOOKUP($A24,'Prioritization Detail'!$B:$T,6,FALSE)</f>
        <v>Poor</v>
      </c>
      <c r="E24" s="46" t="str">
        <f>VLOOKUP($A24,'Prioritization Detail'!$B:$T,13,FALSE)</f>
        <v>Cassi Gibson</v>
      </c>
      <c r="F24" s="46">
        <f>VLOOKUP($A24,'Prioritization Detail'!$B:$T,19,FALSE)</f>
        <v>23</v>
      </c>
    </row>
    <row r="25" spans="1:6" x14ac:dyDescent="0.4">
      <c r="A25" s="49" t="s">
        <v>233</v>
      </c>
      <c r="B25" s="46" t="str">
        <f>VLOOKUP($A25,'Prioritization Detail'!$B:$T,2,FALSE)</f>
        <v>Lower Eagle Creek Dam</v>
      </c>
      <c r="C25" s="46" t="str">
        <f>VLOOKUP($A25,'Prioritization Detail'!$B:$T,3,FALSE)</f>
        <v>Oldham</v>
      </c>
      <c r="D25" s="46" t="str">
        <f>VLOOKUP($A25,'Prioritization Detail'!$B:$T,6,FALSE)</f>
        <v>Poor</v>
      </c>
      <c r="E25" s="46" t="str">
        <f>VLOOKUP($A25,'Prioritization Detail'!$B:$T,13,FALSE)</f>
        <v>City of La Grange</v>
      </c>
      <c r="F25" s="46">
        <f>VLOOKUP($A25,'Prioritization Detail'!$B:$T,19,FALSE)</f>
        <v>24</v>
      </c>
    </row>
    <row r="26" spans="1:6" x14ac:dyDescent="0.4">
      <c r="A26" s="49" t="s">
        <v>248</v>
      </c>
      <c r="B26" s="46" t="str">
        <f>VLOOKUP($A26,'Prioritization Detail'!$B:$T,2,FALSE)</f>
        <v>STEWART CREEK FRS NO 2</v>
      </c>
      <c r="C26" s="46" t="str">
        <f>VLOOKUP($A26,'Prioritization Detail'!$B:$T,3,FALSE)</f>
        <v>Hopkins</v>
      </c>
      <c r="D26" s="46" t="str">
        <f>VLOOKUP($A26,'Prioritization Detail'!$B:$T,6,FALSE)</f>
        <v>Poor</v>
      </c>
      <c r="E26" s="46" t="str">
        <f>VLOOKUP($A26,'Prioritization Detail'!$B:$T,13,FALSE)</f>
        <v>City of Earlington</v>
      </c>
      <c r="F26" s="46">
        <f>VLOOKUP($A26,'Prioritization Detail'!$B:$T,19,FALSE)</f>
        <v>25</v>
      </c>
    </row>
    <row r="27" spans="1:6" x14ac:dyDescent="0.4">
      <c r="A27" s="49" t="s">
        <v>245</v>
      </c>
      <c r="B27" s="46" t="str">
        <f>VLOOKUP($A27,'Prioritization Detail'!$B:$T,2,FALSE)</f>
        <v>STEWART CREEK FRS NO 1</v>
      </c>
      <c r="C27" s="46" t="str">
        <f>VLOOKUP($A27,'Prioritization Detail'!$B:$T,3,FALSE)</f>
        <v>Hopkins</v>
      </c>
      <c r="D27" s="46" t="str">
        <f>VLOOKUP($A27,'Prioritization Detail'!$B:$T,6,FALSE)</f>
        <v>Poor</v>
      </c>
      <c r="E27" s="46" t="str">
        <f>VLOOKUP($A27,'Prioritization Detail'!$B:$T,13,FALSE)</f>
        <v>City of Earlington</v>
      </c>
      <c r="F27" s="46">
        <f>VLOOKUP($A27,'Prioritization Detail'!$B:$T,19,FALSE)</f>
        <v>26</v>
      </c>
    </row>
    <row r="28" spans="1:6" x14ac:dyDescent="0.4">
      <c r="A28" s="49" t="s">
        <v>52</v>
      </c>
      <c r="B28" s="46" t="str">
        <f>VLOOKUP($A28,'Prioritization Detail'!$B:$T,2,FALSE)</f>
        <v>CAMPTON LAKE DAM</v>
      </c>
      <c r="C28" s="46" t="str">
        <f>VLOOKUP($A28,'Prioritization Detail'!$B:$T,3,FALSE)</f>
        <v>Wolfe</v>
      </c>
      <c r="D28" s="46" t="str">
        <f>VLOOKUP($A28,'Prioritization Detail'!$B:$T,6,FALSE)</f>
        <v>Poor</v>
      </c>
      <c r="E28" s="46" t="str">
        <f>VLOOKUP($A28,'Prioritization Detail'!$B:$T,13,FALSE)</f>
        <v>City of Campton</v>
      </c>
      <c r="F28" s="46">
        <f>VLOOKUP($A28,'Prioritization Detail'!$B:$T,19,FALSE)</f>
        <v>27</v>
      </c>
    </row>
    <row r="29" spans="1:6" ht="27.65" customHeight="1" x14ac:dyDescent="0.4">
      <c r="A29" s="47" t="s">
        <v>211</v>
      </c>
      <c r="B29" s="48" t="str">
        <f>VLOOKUP($A29,'Prioritization Detail'!$B:$T,2,FALSE)</f>
        <v>RED LICK CREEK FRS 12</v>
      </c>
      <c r="C29" s="48" t="str">
        <f>VLOOKUP($A29,'Prioritization Detail'!$B:$T,3,FALSE)</f>
        <v>Madison</v>
      </c>
      <c r="D29" s="48" t="str">
        <f>VLOOKUP($A29,'Prioritization Detail'!$B:$T,6,FALSE)</f>
        <v>Poor</v>
      </c>
      <c r="E29" s="48" t="str">
        <f>VLOOKUP($A29,'Prioritization Detail'!$B:$T,13,FALSE)</f>
        <v>Red Lick Creek Watershed Conservancy District</v>
      </c>
      <c r="F29" s="48">
        <f>VLOOKUP($A29,'Prioritization Detail'!$B:$T,19,FALSE)</f>
        <v>28</v>
      </c>
    </row>
    <row r="30" spans="1:6" x14ac:dyDescent="0.4">
      <c r="A30" s="49" t="s">
        <v>35</v>
      </c>
      <c r="B30" s="46" t="str">
        <f>VLOOKUP($A30,'Prioritization Detail'!$B:$T,2,FALSE)</f>
        <v>CAMPBELL COUNTY LAKE DAM</v>
      </c>
      <c r="C30" s="46" t="str">
        <f>VLOOKUP($A30,'Prioritization Detail'!$B:$T,3,FALSE)</f>
        <v>Campbell</v>
      </c>
      <c r="D30" s="46" t="str">
        <f>VLOOKUP($A30,'Prioritization Detail'!$B:$T,6,FALSE)</f>
        <v>Poor</v>
      </c>
      <c r="E30" s="46" t="str">
        <f>VLOOKUP($A30,'Prioritization Detail'!$B:$T,13,FALSE)</f>
        <v>Campbell Co Fiscal Court</v>
      </c>
      <c r="F30" s="46">
        <f>VLOOKUP($A30,'Prioritization Detail'!$B:$T,19,FALSE)</f>
        <v>29</v>
      </c>
    </row>
    <row r="31" spans="1:6" x14ac:dyDescent="0.4">
      <c r="A31" s="49" t="s">
        <v>93</v>
      </c>
      <c r="B31" s="46" t="str">
        <f>VLOOKUP($A31,'Prioritization Detail'!$B:$T,2,FALSE)</f>
        <v>LAKE CARNICO DAM</v>
      </c>
      <c r="C31" s="46" t="str">
        <f>VLOOKUP($A31,'Prioritization Detail'!$B:$T,3,FALSE)</f>
        <v>Nicholas</v>
      </c>
      <c r="D31" s="46" t="str">
        <f>VLOOKUP($A31,'Prioritization Detail'!$B:$T,6,FALSE)</f>
        <v>Poor</v>
      </c>
      <c r="E31" s="46" t="str">
        <f>VLOOKUP($A31,'Prioritization Detail'!$B:$T,13,FALSE)</f>
        <v>Nicholas Co Fiscal Court</v>
      </c>
      <c r="F31" s="46">
        <f>VLOOKUP($A31,'Prioritization Detail'!$B:$T,19,FALSE)</f>
        <v>30</v>
      </c>
    </row>
    <row r="32" spans="1:6" ht="27" customHeight="1" x14ac:dyDescent="0.4">
      <c r="A32" s="53" t="s">
        <v>24</v>
      </c>
      <c r="B32" s="54" t="str">
        <f>VLOOKUP($A32,'Prioritization Detail'!$B:$T,2,FALSE)</f>
        <v>BOLTZ LAKE DAM</v>
      </c>
      <c r="C32" s="54" t="str">
        <f>VLOOKUP($A32,'Prioritization Detail'!$B:$T,3,FALSE)</f>
        <v>Grant</v>
      </c>
      <c r="D32" s="54" t="str">
        <f>VLOOKUP($A32,'Prioritization Detail'!$B:$T,6,FALSE)</f>
        <v>Poor</v>
      </c>
      <c r="E32" s="54" t="str">
        <f>VLOOKUP($A32,'Prioritization Detail'!$B:$T,13,FALSE)</f>
        <v>KY Dept of Fish &amp; Wildlife Resources (KDFWR)</v>
      </c>
      <c r="F32" s="54">
        <f>VLOOKUP($A32,'Prioritization Detail'!$B:$T,19,FALSE)</f>
        <v>31</v>
      </c>
    </row>
    <row r="33" spans="1:6" ht="23.15" x14ac:dyDescent="0.4">
      <c r="A33" s="49" t="s">
        <v>143</v>
      </c>
      <c r="B33" s="46" t="str">
        <f>VLOOKUP($A33,'Prioritization Detail'!$B:$T,2,FALSE)</f>
        <v>FOX CREEK FRS 6A</v>
      </c>
      <c r="C33" s="46" t="str">
        <f>VLOOKUP($A33,'Prioritization Detail'!$B:$T,3,FALSE)</f>
        <v>Fleming</v>
      </c>
      <c r="D33" s="46" t="str">
        <f>VLOOKUP($A33,'Prioritization Detail'!$B:$T,6,FALSE)</f>
        <v>Poor</v>
      </c>
      <c r="E33" s="46" t="str">
        <f>VLOOKUP($A33,'Prioritization Detail'!$B:$T,13,FALSE)</f>
        <v>Fox Creek Watershed Conservancy District</v>
      </c>
      <c r="F33" s="46">
        <f>VLOOKUP($A33,'Prioritization Detail'!$B:$T,19,FALSE)</f>
        <v>32</v>
      </c>
    </row>
    <row r="34" spans="1:6" x14ac:dyDescent="0.4">
      <c r="A34" s="47" t="s">
        <v>226</v>
      </c>
      <c r="B34" s="48" t="str">
        <f>VLOOKUP($A34,'Prioritization Detail'!$B:$T,2,FALSE)</f>
        <v>MAPLE LEAF DAM</v>
      </c>
      <c r="C34" s="48" t="str">
        <f>VLOOKUP($A34,'Prioritization Detail'!$B:$T,3,FALSE)</f>
        <v>Ohio</v>
      </c>
      <c r="D34" s="48" t="str">
        <f>VLOOKUP($A34,'Prioritization Detail'!$B:$T,6,FALSE)</f>
        <v>Poor</v>
      </c>
      <c r="E34" s="48" t="str">
        <f>VLOOKUP($A34,'Prioritization Detail'!$B:$T,13,FALSE)</f>
        <v>Linda Jakab</v>
      </c>
      <c r="F34" s="48">
        <f>VLOOKUP($A34,'Prioritization Detail'!$B:$T,19,FALSE)</f>
        <v>33</v>
      </c>
    </row>
    <row r="35" spans="1:6" x14ac:dyDescent="0.4">
      <c r="A35" s="47" t="s">
        <v>224</v>
      </c>
      <c r="B35" s="48" t="str">
        <f>VLOOKUP($A35,'Prioritization Detail'!$B:$T,2,FALSE)</f>
        <v>OTTER LAKE DAM</v>
      </c>
      <c r="C35" s="48" t="str">
        <f>VLOOKUP($A35,'Prioritization Detail'!$B:$T,3,FALSE)</f>
        <v>Hopkins</v>
      </c>
      <c r="D35" s="48" t="str">
        <f>VLOOKUP($A35,'Prioritization Detail'!$B:$T,6,FALSE)</f>
        <v>Poor</v>
      </c>
      <c r="E35" s="48" t="str">
        <f>VLOOKUP($A35,'Prioritization Detail'!$B:$T,13,FALSE)</f>
        <v>Ron Segebarth, Christopher Peers</v>
      </c>
      <c r="F35" s="48">
        <f>VLOOKUP($A35,'Prioritization Detail'!$B:$T,19,FALSE)</f>
        <v>34</v>
      </c>
    </row>
    <row r="36" spans="1:6" x14ac:dyDescent="0.4">
      <c r="A36" s="49" t="s">
        <v>208</v>
      </c>
      <c r="B36" s="46" t="str">
        <f>VLOOKUP($A36,'Prioritization Detail'!$B:$T,2,FALSE)</f>
        <v>Lower Alexandria Dam</v>
      </c>
      <c r="C36" s="46" t="str">
        <f>VLOOKUP($A36,'Prioritization Detail'!$B:$T,3,FALSE)</f>
        <v>Campbell</v>
      </c>
      <c r="D36" s="46" t="str">
        <f>VLOOKUP($A36,'Prioritization Detail'!$B:$T,6,FALSE)</f>
        <v>Poor</v>
      </c>
      <c r="E36" s="46" t="str">
        <f>VLOOKUP($A36,'Prioritization Detail'!$B:$T,13,FALSE)</f>
        <v>City of Alexandria</v>
      </c>
      <c r="F36" s="46">
        <f>VLOOKUP($A36,'Prioritization Detail'!$B:$T,19,FALSE)</f>
        <v>35</v>
      </c>
    </row>
    <row r="37" spans="1:6" x14ac:dyDescent="0.4">
      <c r="A37" s="49" t="s">
        <v>180</v>
      </c>
      <c r="B37" s="46" t="str">
        <f>VLOOKUP($A37,'Prioritization Detail'!$B:$T,2,FALSE)</f>
        <v>BONITA LAKE</v>
      </c>
      <c r="C37" s="46" t="str">
        <f>VLOOKUP($A37,'Prioritization Detail'!$B:$T,3,FALSE)</f>
        <v>Boyd</v>
      </c>
      <c r="D37" s="46" t="str">
        <f>VLOOKUP($A37,'Prioritization Detail'!$B:$T,6,FALSE)</f>
        <v>Poor</v>
      </c>
      <c r="E37" s="46" t="str">
        <f>VLOOKUP($A37,'Prioritization Detail'!$B:$T,13,FALSE)</f>
        <v>Howard Crabtree</v>
      </c>
      <c r="F37" s="46">
        <f>VLOOKUP($A37,'Prioritization Detail'!$B:$T,19,FALSE)</f>
        <v>36</v>
      </c>
    </row>
    <row r="38" spans="1:6" x14ac:dyDescent="0.4">
      <c r="A38" s="49" t="s">
        <v>155</v>
      </c>
      <c r="B38" s="46" t="str">
        <f>VLOOKUP($A38,'Prioritization Detail'!$B:$T,2,FALSE)</f>
        <v>CRYSTAL LAKE DAM</v>
      </c>
      <c r="C38" s="46" t="str">
        <f>VLOOKUP($A38,'Prioritization Detail'!$B:$T,3,FALSE)</f>
        <v>Oldham</v>
      </c>
      <c r="D38" s="46" t="str">
        <f>VLOOKUP($A38,'Prioritization Detail'!$B:$T,6,FALSE)</f>
        <v>Poor</v>
      </c>
      <c r="E38" s="46" t="str">
        <f>VLOOKUP($A38,'Prioritization Detail'!$B:$T,13,FALSE)</f>
        <v>Crystal Lake Dev</v>
      </c>
      <c r="F38" s="46">
        <f>VLOOKUP($A38,'Prioritization Detail'!$B:$T,19,FALSE)</f>
        <v>37</v>
      </c>
    </row>
    <row r="39" spans="1:6" x14ac:dyDescent="0.4">
      <c r="A39" s="50" t="s">
        <v>187</v>
      </c>
      <c r="B39" s="51" t="str">
        <f>VLOOKUP($A39,'Prioritization Detail'!$B:$T,2,FALSE)</f>
        <v>Upper Alexandria Dam</v>
      </c>
      <c r="C39" s="51" t="str">
        <f>VLOOKUP($A39,'Prioritization Detail'!$B:$T,3,FALSE)</f>
        <v>Campbell</v>
      </c>
      <c r="D39" s="51" t="str">
        <f>VLOOKUP($A39,'Prioritization Detail'!$B:$T,6,FALSE)</f>
        <v>Poor</v>
      </c>
      <c r="E39" s="51" t="str">
        <f>VLOOKUP($A39,'Prioritization Detail'!$B:$T,13,FALSE)</f>
        <v>City of Alexandria</v>
      </c>
      <c r="F39" s="51">
        <f>VLOOKUP($A39,'Prioritization Detail'!$B:$T,19,FALSE)</f>
        <v>38</v>
      </c>
    </row>
    <row r="40" spans="1:6" x14ac:dyDescent="0.4">
      <c r="A40" s="49" t="s">
        <v>150</v>
      </c>
      <c r="B40" s="46" t="str">
        <f>VLOOKUP($A40,'Prioritization Detail'!$B:$T,2,FALSE)</f>
        <v>MILL CREEK MPS NO 4</v>
      </c>
      <c r="C40" s="46" t="str">
        <f>VLOOKUP($A40,'Prioritization Detail'!$B:$T,3,FALSE)</f>
        <v>Monroe</v>
      </c>
      <c r="D40" s="46" t="str">
        <f>VLOOKUP($A40,'Prioritization Detail'!$B:$T,6,FALSE)</f>
        <v>Poor</v>
      </c>
      <c r="E40" s="46" t="str">
        <f>VLOOKUP($A40,'Prioritization Detail'!$B:$T,13,FALSE)</f>
        <v>City of Tompkinsville</v>
      </c>
      <c r="F40" s="46">
        <f>VLOOKUP($A40,'Prioritization Detail'!$B:$T,19,FALSE)</f>
        <v>39</v>
      </c>
    </row>
    <row r="41" spans="1:6" ht="23.15" x14ac:dyDescent="0.4">
      <c r="A41" s="49" t="s">
        <v>166</v>
      </c>
      <c r="B41" s="46" t="str">
        <f>VLOOKUP($A41,'Prioritization Detail'!$B:$T,2,FALSE)</f>
        <v>FOX CREEK FRS NO 3</v>
      </c>
      <c r="C41" s="46" t="str">
        <f>VLOOKUP($A41,'Prioritization Detail'!$B:$T,3,FALSE)</f>
        <v>Fleming</v>
      </c>
      <c r="D41" s="46" t="str">
        <f>VLOOKUP($A41,'Prioritization Detail'!$B:$T,6,FALSE)</f>
        <v>Poor</v>
      </c>
      <c r="E41" s="46" t="str">
        <f>VLOOKUP($A41,'Prioritization Detail'!$B:$T,13,FALSE)</f>
        <v>Fox Creek Watershed Conservancy District</v>
      </c>
      <c r="F41" s="46">
        <f>VLOOKUP($A41,'Prioritization Detail'!$B:$T,19,FALSE)</f>
        <v>40</v>
      </c>
    </row>
    <row r="42" spans="1:6" x14ac:dyDescent="0.4">
      <c r="A42" s="49" t="s">
        <v>56</v>
      </c>
      <c r="B42" s="46" t="str">
        <f>VLOOKUP($A42,'Prioritization Detail'!$B:$T,2,FALSE)</f>
        <v>EMINENCE LAKE DAM</v>
      </c>
      <c r="C42" s="46" t="str">
        <f>VLOOKUP($A42,'Prioritization Detail'!$B:$T,3,FALSE)</f>
        <v>Henry</v>
      </c>
      <c r="D42" s="46" t="str">
        <f>VLOOKUP($A42,'Prioritization Detail'!$B:$T,6,FALSE)</f>
        <v>Poor</v>
      </c>
      <c r="E42" s="46" t="str">
        <f>VLOOKUP($A42,'Prioritization Detail'!$B:$T,13,FALSE)</f>
        <v>Leon Leonard, Paul Fister</v>
      </c>
      <c r="F42" s="46">
        <f>VLOOKUP($A42,'Prioritization Detail'!$B:$T,19,FALSE)</f>
        <v>41</v>
      </c>
    </row>
    <row r="43" spans="1:6" x14ac:dyDescent="0.4">
      <c r="A43" s="49" t="s">
        <v>28</v>
      </c>
      <c r="B43" s="46" t="str">
        <f>VLOOKUP($A43,'Prioritization Detail'!$B:$T,2,FALSE)</f>
        <v>KINCAID CREEK DAM</v>
      </c>
      <c r="C43" s="46" t="str">
        <f>VLOOKUP($A43,'Prioritization Detail'!$B:$T,3,FALSE)</f>
        <v>Pendleton</v>
      </c>
      <c r="D43" s="46" t="str">
        <f>VLOOKUP($A43,'Prioritization Detail'!$B:$T,6,FALSE)</f>
        <v>Poor</v>
      </c>
      <c r="E43" s="46" t="str">
        <f>VLOOKUP($A43,'Prioritization Detail'!$B:$T,13,FALSE)</f>
        <v>Kentucky Department of Parks</v>
      </c>
      <c r="F43" s="46">
        <f>VLOOKUP($A43,'Prioritization Detail'!$B:$T,19,FALSE)</f>
        <v>42</v>
      </c>
    </row>
    <row r="44" spans="1:6" ht="28.2" customHeight="1" x14ac:dyDescent="0.4">
      <c r="A44" s="53" t="s">
        <v>90</v>
      </c>
      <c r="B44" s="54" t="str">
        <f>VLOOKUP($A44,'Prioritization Detail'!$B:$T,2,FALSE)</f>
        <v>MUD RIVER MPS 51</v>
      </c>
      <c r="C44" s="54" t="str">
        <f>VLOOKUP($A44,'Prioritization Detail'!$B:$T,3,FALSE)</f>
        <v>Muhlenberg</v>
      </c>
      <c r="D44" s="54" t="str">
        <f>VLOOKUP($A44,'Prioritization Detail'!$B:$T,6,FALSE)</f>
        <v>Poor</v>
      </c>
      <c r="E44" s="54" t="str">
        <f>VLOOKUP($A44,'Prioritization Detail'!$B:$T,13,FALSE)</f>
        <v>KY Dept of Fish &amp; Wildlife Resources (KDFWR)</v>
      </c>
      <c r="F44" s="54">
        <f>VLOOKUP($A44,'Prioritization Detail'!$B:$T,19,FALSE)</f>
        <v>43</v>
      </c>
    </row>
    <row r="45" spans="1:6" ht="23.15" x14ac:dyDescent="0.4">
      <c r="A45" s="49" t="s">
        <v>163</v>
      </c>
      <c r="B45" s="46" t="str">
        <f>VLOOKUP($A45,'Prioritization Detail'!$B:$T,2,FALSE)</f>
        <v>PLUM CREEK FRS NO 3</v>
      </c>
      <c r="C45" s="46" t="str">
        <f>VLOOKUP($A45,'Prioritization Detail'!$B:$T,3,FALSE)</f>
        <v>Shelby</v>
      </c>
      <c r="D45" s="46" t="str">
        <f>VLOOKUP($A45,'Prioritization Detail'!$B:$T,6,FALSE)</f>
        <v>Poor</v>
      </c>
      <c r="E45" s="46" t="str">
        <f>VLOOKUP($A45,'Prioritization Detail'!$B:$T,13,FALSE)</f>
        <v>Plum Creek Watershed Conservancy District</v>
      </c>
      <c r="F45" s="46">
        <f>VLOOKUP($A45,'Prioritization Detail'!$B:$T,19,FALSE)</f>
        <v>44</v>
      </c>
    </row>
    <row r="46" spans="1:6" x14ac:dyDescent="0.4">
      <c r="A46" s="47" t="s">
        <v>115</v>
      </c>
      <c r="B46" s="48" t="str">
        <f>VLOOKUP($A46,'Prioritization Detail'!$B:$T,2,FALSE)</f>
        <v>HOMESTEAD LAKE DAM</v>
      </c>
      <c r="C46" s="48" t="str">
        <f>VLOOKUP($A46,'Prioritization Detail'!$B:$T,3,FALSE)</f>
        <v>Hopkins</v>
      </c>
      <c r="D46" s="48" t="str">
        <f>VLOOKUP($A46,'Prioritization Detail'!$B:$T,6,FALSE)</f>
        <v>Poor</v>
      </c>
      <c r="E46" s="48" t="str">
        <f>VLOOKUP($A46,'Prioritization Detail'!$B:$T,13,FALSE)</f>
        <v>Homestead Lake LLC</v>
      </c>
      <c r="F46" s="48">
        <f>VLOOKUP($A46,'Prioritization Detail'!$B:$T,19,FALSE)</f>
        <v>45</v>
      </c>
    </row>
    <row r="47" spans="1:6" x14ac:dyDescent="0.4">
      <c r="A47" s="49" t="s">
        <v>260</v>
      </c>
      <c r="B47" s="46" t="str">
        <f>VLOOKUP($A47,'Prioritization Detail'!$B:$T,2,FALSE)</f>
        <v xml:space="preserve"> Otter Lake Dam 3</v>
      </c>
      <c r="C47" s="46" t="str">
        <f>VLOOKUP($A47,'Prioritization Detail'!$B:$T,3,FALSE)</f>
        <v>Hopkins</v>
      </c>
      <c r="D47" s="46" t="str">
        <f>VLOOKUP($A47,'Prioritization Detail'!$B:$T,6,FALSE)</f>
        <v>Poor</v>
      </c>
      <c r="E47" s="46" t="str">
        <f>VLOOKUP($A47,'Prioritization Detail'!$B:$T,13,FALSE)</f>
        <v>Robert Hulbig</v>
      </c>
      <c r="F47" s="46">
        <f>VLOOKUP($A47,'Prioritization Detail'!$B:$T,19,FALSE)</f>
        <v>46</v>
      </c>
    </row>
    <row r="48" spans="1:6" ht="27.65" customHeight="1" x14ac:dyDescent="0.4">
      <c r="A48" s="53" t="s">
        <v>6</v>
      </c>
      <c r="B48" s="54" t="str">
        <f>VLOOKUP($A48,'Prioritization Detail'!$B:$T,2,FALSE)</f>
        <v>MARION COUNTY SPORTSMANS DAM</v>
      </c>
      <c r="C48" s="54" t="str">
        <f>VLOOKUP($A48,'Prioritization Detail'!$B:$T,3,FALSE)</f>
        <v>Marion</v>
      </c>
      <c r="D48" s="54" t="str">
        <f>VLOOKUP($A48,'Prioritization Detail'!$B:$T,6,FALSE)</f>
        <v>Poor</v>
      </c>
      <c r="E48" s="54" t="str">
        <f>VLOOKUP($A48,'Prioritization Detail'!$B:$T,13,FALSE)</f>
        <v>KY Dept of Fish &amp; Wildlife Resources (KDFWR)</v>
      </c>
      <c r="F48" s="54">
        <f>VLOOKUP($A48,'Prioritization Detail'!$B:$T,19,FALSE)</f>
        <v>47</v>
      </c>
    </row>
    <row r="49" spans="1:6" ht="27.65" customHeight="1" x14ac:dyDescent="0.4">
      <c r="A49" s="49" t="s">
        <v>31</v>
      </c>
      <c r="B49" s="46" t="str">
        <f>VLOOKUP($A49,'Prioritization Detail'!$B:$T,2,FALSE)</f>
        <v>GUIST CREEK LAKE DAM</v>
      </c>
      <c r="C49" s="46" t="str">
        <f>VLOOKUP($A49,'Prioritization Detail'!$B:$T,3,FALSE)</f>
        <v>Shelby</v>
      </c>
      <c r="D49" s="46" t="str">
        <f>VLOOKUP($A49,'Prioritization Detail'!$B:$T,6,FALSE)</f>
        <v>Poor</v>
      </c>
      <c r="E49" s="46" t="str">
        <f>VLOOKUP($A49,'Prioritization Detail'!$B:$T,13,FALSE)</f>
        <v>KY Dept of Fish &amp; Wildlife Resources (KDFWR)</v>
      </c>
      <c r="F49" s="46">
        <f>VLOOKUP($A49,'Prioritization Detail'!$B:$T,19,FALSE)</f>
        <v>48</v>
      </c>
    </row>
    <row r="50" spans="1:6" x14ac:dyDescent="0.4">
      <c r="A50" s="49" t="s">
        <v>41</v>
      </c>
      <c r="B50" s="46" t="str">
        <f>VLOOKUP($A50,'Prioritization Detail'!$B:$T,2,FALSE)</f>
        <v>Taylor Fork Lake Dam</v>
      </c>
      <c r="C50" s="46" t="str">
        <f>VLOOKUP($A50,'Prioritization Detail'!$B:$T,3,FALSE)</f>
        <v>Madison</v>
      </c>
      <c r="D50" s="46" t="str">
        <f>VLOOKUP($A50,'Prioritization Detail'!$B:$T,6,FALSE)</f>
        <v>Poor</v>
      </c>
      <c r="E50" s="46" t="str">
        <f>VLOOKUP($A50,'Prioritization Detail'!$B:$T,13,FALSE)</f>
        <v>Madison Co Fiscal Court</v>
      </c>
      <c r="F50" s="46">
        <f>VLOOKUP($A50,'Prioritization Detail'!$B:$T,19,FALSE)</f>
        <v>49</v>
      </c>
    </row>
    <row r="51" spans="1:6" ht="25.85" customHeight="1" x14ac:dyDescent="0.4">
      <c r="A51" s="49" t="s">
        <v>48</v>
      </c>
      <c r="B51" s="46" t="str">
        <f>VLOOKUP($A51,'Prioritization Detail'!$B:$T,2,FALSE)</f>
        <v>BEAVER LAKE DAM</v>
      </c>
      <c r="C51" s="46" t="str">
        <f>VLOOKUP($A51,'Prioritization Detail'!$B:$T,3,FALSE)</f>
        <v>Anderson</v>
      </c>
      <c r="D51" s="46" t="str">
        <f>VLOOKUP($A51,'Prioritization Detail'!$B:$T,6,FALSE)</f>
        <v>Poor</v>
      </c>
      <c r="E51" s="46" t="str">
        <f>VLOOKUP($A51,'Prioritization Detail'!$B:$T,13,FALSE)</f>
        <v>KY Dept of Fish &amp; Wildlife Resources (KDFWR)</v>
      </c>
      <c r="F51" s="46">
        <f>VLOOKUP($A51,'Prioritization Detail'!$B:$T,19,FALSE)</f>
        <v>50</v>
      </c>
    </row>
    <row r="52" spans="1:6" x14ac:dyDescent="0.4">
      <c r="A52" s="50" t="s">
        <v>196</v>
      </c>
      <c r="B52" s="51" t="str">
        <f>VLOOKUP($A52,'Prioritization Detail'!$B:$T,2,FALSE)</f>
        <v>WALKER CONSTRUCTION DAM</v>
      </c>
      <c r="C52" s="51" t="str">
        <f>VLOOKUP($A52,'Prioritization Detail'!$B:$T,3,FALSE)</f>
        <v>Menifee</v>
      </c>
      <c r="D52" s="51" t="str">
        <f>VLOOKUP($A52,'Prioritization Detail'!$B:$T,6,FALSE)</f>
        <v>Poor</v>
      </c>
      <c r="E52" s="51" t="str">
        <f>VLOOKUP($A52,'Prioritization Detail'!$B:$T,13,FALSE)</f>
        <v>Walker Co of KY Inc</v>
      </c>
      <c r="F52" s="51">
        <f>VLOOKUP($A52,'Prioritization Detail'!$B:$T,19,FALSE)</f>
        <v>51</v>
      </c>
    </row>
    <row r="53" spans="1:6" x14ac:dyDescent="0.4">
      <c r="A53" s="49" t="s">
        <v>130</v>
      </c>
      <c r="B53" s="46" t="str">
        <f>VLOOKUP($A53,'Prioritization Detail'!$B:$T,2,FALSE)</f>
        <v>CANEY CREEK FRS 6</v>
      </c>
      <c r="C53" s="46" t="str">
        <f>VLOOKUP($A53,'Prioritization Detail'!$B:$T,3,FALSE)</f>
        <v>Grayson</v>
      </c>
      <c r="D53" s="46" t="str">
        <f>VLOOKUP($A53,'Prioritization Detail'!$B:$T,6,FALSE)</f>
        <v>Poor</v>
      </c>
      <c r="E53" s="46" t="str">
        <f>VLOOKUP($A53,'Prioritization Detail'!$B:$T,13,FALSE)</f>
        <v>Caney Creek Conservation District</v>
      </c>
      <c r="F53" s="46">
        <f>VLOOKUP($A53,'Prioritization Detail'!$B:$T,19,FALSE)</f>
        <v>52</v>
      </c>
    </row>
    <row r="54" spans="1:6" ht="23.15" x14ac:dyDescent="0.4">
      <c r="A54" s="49" t="s">
        <v>123</v>
      </c>
      <c r="B54" s="46" t="str">
        <f>VLOOKUP($A54,'Prioritization Detail'!$B:$T,2,FALSE)</f>
        <v>EAST FORK CLARKS RIVER FRS 32</v>
      </c>
      <c r="C54" s="46" t="str">
        <f>VLOOKUP($A54,'Prioritization Detail'!$B:$T,3,FALSE)</f>
        <v>Marshall</v>
      </c>
      <c r="D54" s="46" t="str">
        <f>VLOOKUP($A54,'Prioritization Detail'!$B:$T,6,FALSE)</f>
        <v>Poor</v>
      </c>
      <c r="E54" s="46" t="str">
        <f>VLOOKUP($A54,'Prioritization Detail'!$B:$T,13,FALSE)</f>
        <v>Marshall Co Conservation Dist</v>
      </c>
      <c r="F54" s="46">
        <f>VLOOKUP($A54,'Prioritization Detail'!$B:$T,19,FALSE)</f>
        <v>53</v>
      </c>
    </row>
    <row r="55" spans="1:6" x14ac:dyDescent="0.4">
      <c r="A55" s="50" t="s">
        <v>264</v>
      </c>
      <c r="B55" s="51" t="str">
        <f>VLOOKUP($A55,'Prioritization Detail'!$B:$T,2,FALSE)</f>
        <v>Lakewood Baptist Church Dam</v>
      </c>
      <c r="C55" s="51" t="str">
        <f>VLOOKUP($A55,'Prioritization Detail'!$B:$T,3,FALSE)</f>
        <v>Jefferson</v>
      </c>
      <c r="D55" s="51" t="str">
        <f>VLOOKUP($A55,'Prioritization Detail'!$B:$T,6,FALSE)</f>
        <v>Poor</v>
      </c>
      <c r="E55" s="51" t="str">
        <f>VLOOKUP($A55,'Prioritization Detail'!$B:$T,13,FALSE)</f>
        <v>Lakewood Baptist Church</v>
      </c>
      <c r="F55" s="51">
        <f>VLOOKUP($A55,'Prioritization Detail'!$B:$T,19,FALSE)</f>
        <v>54</v>
      </c>
    </row>
    <row r="56" spans="1:6" ht="23.15" x14ac:dyDescent="0.4">
      <c r="A56" s="49" t="s">
        <v>128</v>
      </c>
      <c r="B56" s="46" t="str">
        <f>VLOOKUP($A56,'Prioritization Detail'!$B:$T,2,FALSE)</f>
        <v>EAST FORK CLARKS RIVER FRS 33</v>
      </c>
      <c r="C56" s="46" t="str">
        <f>VLOOKUP($A56,'Prioritization Detail'!$B:$T,3,FALSE)</f>
        <v>Marshall</v>
      </c>
      <c r="D56" s="46" t="str">
        <f>VLOOKUP($A56,'Prioritization Detail'!$B:$T,6,FALSE)</f>
        <v>Poor</v>
      </c>
      <c r="E56" s="46" t="str">
        <f>VLOOKUP($A56,'Prioritization Detail'!$B:$T,13,FALSE)</f>
        <v>Marshall Co Conservation Dist</v>
      </c>
      <c r="F56" s="46">
        <f>VLOOKUP($A56,'Prioritization Detail'!$B:$T,19,FALSE)</f>
        <v>55</v>
      </c>
    </row>
    <row r="57" spans="1:6" ht="23.15" x14ac:dyDescent="0.4">
      <c r="A57" s="49" t="s">
        <v>45</v>
      </c>
      <c r="B57" s="46" t="str">
        <f>VLOOKUP($A57,'Prioritization Detail'!$B:$T,2,FALSE)</f>
        <v>CORINTH LAKE DAM</v>
      </c>
      <c r="C57" s="46" t="str">
        <f>VLOOKUP($A57,'Prioritization Detail'!$B:$T,3,FALSE)</f>
        <v>Grant</v>
      </c>
      <c r="D57" s="46" t="str">
        <f>VLOOKUP($A57,'Prioritization Detail'!$B:$T,6,FALSE)</f>
        <v>Poor</v>
      </c>
      <c r="E57" s="46" t="str">
        <f>VLOOKUP($A57,'Prioritization Detail'!$B:$T,13,FALSE)</f>
        <v>Kentucky Transportation Cabinet (KYTC)</v>
      </c>
      <c r="F57" s="46">
        <f>VLOOKUP($A57,'Prioritization Detail'!$B:$T,19,FALSE)</f>
        <v>56</v>
      </c>
    </row>
    <row r="58" spans="1:6" ht="23.15" x14ac:dyDescent="0.4">
      <c r="A58" s="49" t="s">
        <v>270</v>
      </c>
      <c r="B58" s="46" t="str">
        <f>VLOOKUP($A58,'Prioritization Detail'!$B:$T,2,FALSE)</f>
        <v>CARLISLE LOWER RESERVOIR DAM</v>
      </c>
      <c r="C58" s="46" t="str">
        <f>VLOOKUP($A58,'Prioritization Detail'!$B:$T,3,FALSE)</f>
        <v>Nicholas</v>
      </c>
      <c r="D58" s="46" t="str">
        <f>VLOOKUP($A58,'Prioritization Detail'!$B:$T,6,FALSE)</f>
        <v>Poor</v>
      </c>
      <c r="E58" s="46" t="str">
        <f>VLOOKUP($A58,'Prioritization Detail'!$B:$T,13,FALSE)</f>
        <v>City of Carlisle</v>
      </c>
      <c r="F58" s="46">
        <f>VLOOKUP($A58,'Prioritization Detail'!$B:$T,19,FALSE)</f>
        <v>57</v>
      </c>
    </row>
    <row r="59" spans="1:6" x14ac:dyDescent="0.4">
      <c r="A59" s="49" t="s">
        <v>103</v>
      </c>
      <c r="B59" s="46" t="str">
        <f>VLOOKUP($A59,'Prioritization Detail'!$B:$T,2,FALSE)</f>
        <v>LAKE PEEWEE DAM</v>
      </c>
      <c r="C59" s="46" t="str">
        <f>VLOOKUP($A59,'Prioritization Detail'!$B:$T,3,FALSE)</f>
        <v>Hopkins</v>
      </c>
      <c r="D59" s="46" t="str">
        <f>VLOOKUP($A59,'Prioritization Detail'!$B:$T,6,FALSE)</f>
        <v>Poor</v>
      </c>
      <c r="E59" s="46" t="str">
        <f>VLOOKUP($A59,'Prioritization Detail'!$B:$T,13,FALSE)</f>
        <v>City of Madisonville</v>
      </c>
      <c r="F59" s="46">
        <f>VLOOKUP($A59,'Prioritization Detail'!$B:$T,19,FALSE)</f>
        <v>58</v>
      </c>
    </row>
    <row r="60" spans="1:6" x14ac:dyDescent="0.4">
      <c r="A60" s="49" t="s">
        <v>191</v>
      </c>
      <c r="B60" s="46" t="str">
        <f>VLOOKUP($A60,'Prioritization Detail'!$B:$T,2,FALSE)</f>
        <v>QUINN DAM</v>
      </c>
      <c r="C60" s="46" t="str">
        <f>VLOOKUP($A60,'Prioritization Detail'!$B:$T,3,FALSE)</f>
        <v>Hancock</v>
      </c>
      <c r="D60" s="46" t="str">
        <f>VLOOKUP($A60,'Prioritization Detail'!$B:$T,6,FALSE)</f>
        <v>Poor</v>
      </c>
      <c r="E60" s="46" t="str">
        <f>VLOOKUP($A60,'Prioritization Detail'!$B:$T,13,FALSE)</f>
        <v>Ray Quinn</v>
      </c>
      <c r="F60" s="46">
        <f>VLOOKUP($A60,'Prioritization Detail'!$B:$T,19,FALSE)</f>
        <v>59</v>
      </c>
    </row>
    <row r="61" spans="1:6" x14ac:dyDescent="0.4">
      <c r="A61" s="49" t="s">
        <v>262</v>
      </c>
      <c r="B61" s="46" t="str">
        <f>VLOOKUP($A61,'Prioritization Detail'!$B:$T,2,FALSE)</f>
        <v>Bryan Lake Dam</v>
      </c>
      <c r="C61" s="46" t="str">
        <f>VLOOKUP($A61,'Prioritization Detail'!$B:$T,3,FALSE)</f>
        <v>Muhlenberg</v>
      </c>
      <c r="D61" s="46" t="str">
        <f>VLOOKUP($A61,'Prioritization Detail'!$B:$T,6,FALSE)</f>
        <v>Poor</v>
      </c>
      <c r="E61" s="46" t="str">
        <f>VLOOKUP($A61,'Prioritization Detail'!$B:$T,13,FALSE)</f>
        <v>Eddie M. Vincent</v>
      </c>
      <c r="F61" s="46">
        <f>VLOOKUP($A61,'Prioritization Detail'!$B:$T,19,FALSE)</f>
        <v>60</v>
      </c>
    </row>
    <row r="62" spans="1:6" ht="23.15" x14ac:dyDescent="0.4">
      <c r="A62" s="49" t="s">
        <v>218</v>
      </c>
      <c r="B62" s="46" t="str">
        <f>VLOOKUP($A62,'Prioritization Detail'!$B:$T,2,FALSE)</f>
        <v>WEST FORK MAYFIELD CREEK FRS 16</v>
      </c>
      <c r="C62" s="46" t="str">
        <f>VLOOKUP($A62,'Prioritization Detail'!$B:$T,3,FALSE)</f>
        <v>Carlisle</v>
      </c>
      <c r="D62" s="46" t="str">
        <f>VLOOKUP($A62,'Prioritization Detail'!$B:$T,6,FALSE)</f>
        <v>Poor</v>
      </c>
      <c r="E62" s="46" t="str">
        <f>VLOOKUP($A62,'Prioritization Detail'!$B:$T,13,FALSE)</f>
        <v>West Fork Mayfield Creek Watershed Conservancy Dist</v>
      </c>
      <c r="F62" s="46">
        <f>VLOOKUP($A62,'Prioritization Detail'!$B:$T,19,FALSE)</f>
        <v>61</v>
      </c>
    </row>
    <row r="63" spans="1:6" ht="23.15" x14ac:dyDescent="0.4">
      <c r="A63" s="49" t="s">
        <v>64</v>
      </c>
      <c r="B63" s="46" t="str">
        <f>VLOOKUP($A63,'Prioritization Detail'!$B:$T,2,FALSE)</f>
        <v>WEST FORK CLARKS RIVER FRS 20</v>
      </c>
      <c r="C63" s="46" t="str">
        <f>VLOOKUP($A63,'Prioritization Detail'!$B:$T,3,FALSE)</f>
        <v>Graves</v>
      </c>
      <c r="D63" s="46" t="str">
        <f>VLOOKUP($A63,'Prioritization Detail'!$B:$T,6,FALSE)</f>
        <v>Poor</v>
      </c>
      <c r="E63" s="46" t="str">
        <f>VLOOKUP($A63,'Prioritization Detail'!$B:$T,13,FALSE)</f>
        <v>Graves Co Conservation District</v>
      </c>
      <c r="F63" s="46">
        <f>VLOOKUP($A63,'Prioritization Detail'!$B:$T,19,FALSE)</f>
        <v>62</v>
      </c>
    </row>
    <row r="64" spans="1:6" ht="23.15" x14ac:dyDescent="0.4">
      <c r="A64" s="53" t="s">
        <v>82</v>
      </c>
      <c r="B64" s="54" t="str">
        <f>VLOOKUP($A64,'Prioritization Detail'!$B:$T,2,FALSE)</f>
        <v>WILLISBURG LAKE DAM</v>
      </c>
      <c r="C64" s="54" t="str">
        <f>VLOOKUP($A64,'Prioritization Detail'!$B:$T,3,FALSE)</f>
        <v>Washington</v>
      </c>
      <c r="D64" s="54" t="str">
        <f>VLOOKUP($A64,'Prioritization Detail'!$B:$T,6,FALSE)</f>
        <v>Poor</v>
      </c>
      <c r="E64" s="54" t="str">
        <f>VLOOKUP($A64,'Prioritization Detail'!$B:$T,13,FALSE)</f>
        <v>KY Dept For Environmental Protection</v>
      </c>
      <c r="F64" s="54">
        <f>VLOOKUP($A64,'Prioritization Detail'!$B:$T,19,FALSE)</f>
        <v>63</v>
      </c>
    </row>
    <row r="65" spans="1:6" x14ac:dyDescent="0.4">
      <c r="A65" s="49" t="s">
        <v>175</v>
      </c>
      <c r="B65" s="46" t="str">
        <f>VLOOKUP($A65,'Prioritization Detail'!$B:$T,2,FALSE)</f>
        <v>CAMP PENNYROYAL LAKE</v>
      </c>
      <c r="C65" s="46" t="str">
        <f>VLOOKUP($A65,'Prioritization Detail'!$B:$T,3,FALSE)</f>
        <v>Daviess</v>
      </c>
      <c r="D65" s="46" t="str">
        <f>VLOOKUP($A65,'Prioritization Detail'!$B:$T,6,FALSE)</f>
        <v>Poor</v>
      </c>
      <c r="E65" s="46" t="str">
        <f>VLOOKUP($A65,'Prioritization Detail'!$B:$T,13,FALSE)</f>
        <v>Pennyroyal Girl Scout Camp</v>
      </c>
      <c r="F65" s="46">
        <f>VLOOKUP($A65,'Prioritization Detail'!$B:$T,19,FALSE)</f>
        <v>64</v>
      </c>
    </row>
    <row r="66" spans="1:6" x14ac:dyDescent="0.4">
      <c r="A66" s="50" t="s">
        <v>159</v>
      </c>
      <c r="B66" s="51" t="str">
        <f>VLOOKUP($A66,'Prioritization Detail'!$B:$T,2,FALSE)</f>
        <v>ZACHARIAH LAKE DAM</v>
      </c>
      <c r="C66" s="51" t="str">
        <f>VLOOKUP($A66,'Prioritization Detail'!$B:$T,3,FALSE)</f>
        <v>Lee</v>
      </c>
      <c r="D66" s="51" t="str">
        <f>VLOOKUP($A66,'Prioritization Detail'!$B:$T,6,FALSE)</f>
        <v>Poor</v>
      </c>
      <c r="E66" s="51" t="str">
        <f>VLOOKUP($A66,'Prioritization Detail'!$B:$T,13,FALSE)</f>
        <v>Bretagne</v>
      </c>
      <c r="F66" s="51">
        <f>VLOOKUP($A66,'Prioritization Detail'!$B:$T,19,FALSE)</f>
        <v>65</v>
      </c>
    </row>
    <row r="67" spans="1:6" x14ac:dyDescent="0.4">
      <c r="A67" s="49" t="s">
        <v>275</v>
      </c>
      <c r="B67" s="46" t="str">
        <f>VLOOKUP($A67,'Prioritization Detail'!$B:$T,2,FALSE)</f>
        <v>Heartbeat Ridge Dam 1</v>
      </c>
      <c r="C67" s="46" t="str">
        <f>VLOOKUP($A67,'Prioritization Detail'!$B:$T,3,FALSE)</f>
        <v>Harrison</v>
      </c>
      <c r="D67" s="46" t="str">
        <f>VLOOKUP($A67,'Prioritization Detail'!$B:$T,6,FALSE)</f>
        <v>Poor</v>
      </c>
      <c r="E67" s="46" t="str">
        <f>VLOOKUP($A67,'Prioritization Detail'!$B:$T,13,FALSE)</f>
        <v>Matt Shotwell</v>
      </c>
      <c r="F67" s="46">
        <f>VLOOKUP($A67,'Prioritization Detail'!$B:$T,19,FALSE)</f>
        <v>66</v>
      </c>
    </row>
    <row r="68" spans="1:6" x14ac:dyDescent="0.4">
      <c r="A68" s="49" t="s">
        <v>241</v>
      </c>
      <c r="B68" s="46" t="str">
        <f>VLOOKUP($A68,'Prioritization Detail'!$B:$T,2,FALSE)</f>
        <v>CHAMBERLAIN BRANCH FRS 1</v>
      </c>
      <c r="C68" s="46" t="str">
        <f>VLOOKUP($A68,'Prioritization Detail'!$B:$T,3,FALSE)</f>
        <v>Estill</v>
      </c>
      <c r="D68" s="46" t="str">
        <f>VLOOKUP($A68,'Prioritization Detail'!$B:$T,6,FALSE)</f>
        <v>Poor</v>
      </c>
      <c r="E68" s="46" t="str">
        <f>VLOOKUP($A68,'Prioritization Detail'!$B:$T,13,FALSE)</f>
        <v>Estill Co Fiscal Court</v>
      </c>
      <c r="F68" s="46">
        <f>VLOOKUP($A68,'Prioritization Detail'!$B:$T,19,FALSE)</f>
        <v>67</v>
      </c>
    </row>
    <row r="69" spans="1:6" ht="23.15" x14ac:dyDescent="0.4">
      <c r="A69" s="49" t="s">
        <v>254</v>
      </c>
      <c r="B69" s="46" t="str">
        <f>VLOOKUP($A69,'Prioritization Detail'!$B:$T,2,FALSE)</f>
        <v>COUNTY SQUIRE (LOWER)</v>
      </c>
      <c r="C69" s="46" t="str">
        <f>VLOOKUP($A69,'Prioritization Detail'!$B:$T,3,FALSE)</f>
        <v>Kenton</v>
      </c>
      <c r="D69" s="46" t="str">
        <f>VLOOKUP($A69,'Prioritization Detail'!$B:$T,6,FALSE)</f>
        <v>Poor</v>
      </c>
      <c r="E69" s="46" t="str">
        <f>VLOOKUP($A69,'Prioritization Detail'!$B:$T,13,FALSE)</f>
        <v>Squire Valley Homeowners Association</v>
      </c>
      <c r="F69" s="46">
        <f>VLOOKUP($A69,'Prioritization Detail'!$B:$T,19,FALSE)</f>
        <v>68</v>
      </c>
    </row>
    <row r="70" spans="1:6" x14ac:dyDescent="0.4">
      <c r="A70" s="49" t="s">
        <v>252</v>
      </c>
      <c r="B70" s="46" t="str">
        <f>VLOOKUP($A70,'Prioritization Detail'!$B:$T,2,FALSE)</f>
        <v>PIGEON ROOST CREEK MPS 1</v>
      </c>
      <c r="C70" s="46" t="str">
        <f>VLOOKUP($A70,'Prioritization Detail'!$B:$T,3,FALSE)</f>
        <v>Jackson</v>
      </c>
      <c r="D70" s="46" t="str">
        <f>VLOOKUP($A70,'Prioritization Detail'!$B:$T,6,FALSE)</f>
        <v>Poor</v>
      </c>
      <c r="E70" s="46" t="str">
        <f>VLOOKUP($A70,'Prioritization Detail'!$B:$T,13,FALSE)</f>
        <v>City of McKee</v>
      </c>
      <c r="F70" s="46">
        <f>VLOOKUP($A70,'Prioritization Detail'!$B:$T,19,FALSE)</f>
        <v>69</v>
      </c>
    </row>
    <row r="71" spans="1:6" x14ac:dyDescent="0.4">
      <c r="A71" s="49" t="s">
        <v>60</v>
      </c>
      <c r="B71" s="46" t="str">
        <f>VLOOKUP($A71,'Prioritization Detail'!$B:$T,2,FALSE)</f>
        <v>LAKE REBA DAM</v>
      </c>
      <c r="C71" s="46" t="str">
        <f>VLOOKUP($A71,'Prioritization Detail'!$B:$T,3,FALSE)</f>
        <v>Madison</v>
      </c>
      <c r="D71" s="46" t="str">
        <f>VLOOKUP($A71,'Prioritization Detail'!$B:$T,6,FALSE)</f>
        <v>Poor</v>
      </c>
      <c r="E71" s="46" t="str">
        <f>VLOOKUP($A71,'Prioritization Detail'!$B:$T,13,FALSE)</f>
        <v>City of Richmond</v>
      </c>
      <c r="F71" s="46">
        <f>VLOOKUP($A71,'Prioritization Detail'!$B:$T,19,FALSE)</f>
        <v>70</v>
      </c>
    </row>
    <row r="72" spans="1:6" ht="23.6" thickBot="1" x14ac:dyDescent="0.45">
      <c r="A72" s="55" t="s">
        <v>250</v>
      </c>
      <c r="B72" s="46" t="str">
        <f>VLOOKUP($A72,'Prioritization Detail'!$B:$T,2,FALSE)</f>
        <v>PIGEON ROOST CREEK FRS NO 2</v>
      </c>
      <c r="C72" s="46" t="str">
        <f>VLOOKUP($A72,'Prioritization Detail'!$B:$T,3,FALSE)</f>
        <v>Jackson</v>
      </c>
      <c r="D72" s="46" t="str">
        <f>VLOOKUP($A72,'Prioritization Detail'!$B:$T,6,FALSE)</f>
        <v>Poor</v>
      </c>
      <c r="E72" s="46" t="str">
        <f>VLOOKUP($A72,'Prioritization Detail'!$B:$T,13,FALSE)</f>
        <v>City of McKee</v>
      </c>
      <c r="F72" s="46">
        <f>VLOOKUP($A72,'Prioritization Detail'!$B:$T,19,FALSE)</f>
        <v>71</v>
      </c>
    </row>
  </sheetData>
  <autoFilter ref="A1:F72" xr:uid="{BE21C49D-6C78-428D-8EC6-E73433A4167F}"/>
  <pageMargins left="0.25" right="0.25" top="0.75" bottom="0.75" header="0.3" footer="0.3"/>
  <pageSetup paperSize="119" scale="49" fitToHeight="0" orientation="landscape" horizontalDpi="1200" verticalDpi="1200" r:id="rId1"/>
  <headerFooter>
    <oddFooter>&amp;C&amp;"-,Bold"&amp;12Red highlighted dams are under enforcement action. Blue highlighted dams are eligible for State Owned Dam Repair funding. Orange highlighted dams currently have improvements or mitigation in development or in progress.</oddFooter>
  </headerFooter>
  <ignoredErrors>
    <ignoredError sqref="A2 A3:A7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Prioritization Detail</vt:lpstr>
      <vt:lpstr>WORD Table Prioritization</vt:lpstr>
      <vt:lpstr>'Prioritization Detail'!Print_Area</vt:lpstr>
      <vt:lpstr>'WORD Table Prioritization'!Print_Area</vt:lpstr>
      <vt:lpstr>'Prioritization Detail'!Print_Titles</vt:lpstr>
      <vt:lpstr>'WORD Table Prioritization'!Print_Titles</vt:lpstr>
    </vt:vector>
  </TitlesOfParts>
  <Company>Commonwealth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Glen (EEC)</dc:creator>
  <cp:lastModifiedBy>Webb, John S (EEC)</cp:lastModifiedBy>
  <cp:lastPrinted>2024-08-19T15:19:55Z</cp:lastPrinted>
  <dcterms:created xsi:type="dcterms:W3CDTF">2024-03-29T14:25:03Z</dcterms:created>
  <dcterms:modified xsi:type="dcterms:W3CDTF">2024-08-21T13:01:19Z</dcterms:modified>
</cp:coreProperties>
</file>